
<file path=[Content_Types].xml><?xml version="1.0" encoding="utf-8"?>
<Types xmlns="http://schemas.openxmlformats.org/package/2006/content-types">
  <Default Extension="gif" ContentType="image/gi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02"/>
  <workbookPr/>
  <mc:AlternateContent xmlns:mc="http://schemas.openxmlformats.org/markup-compatibility/2006">
    <mc:Choice Requires="x15">
      <x15ac:absPath xmlns:x15ac="http://schemas.microsoft.com/office/spreadsheetml/2010/11/ac" url="/Users/humphreyhughadun/Documents/"/>
    </mc:Choice>
  </mc:AlternateContent>
  <xr:revisionPtr revIDLastSave="0" documentId="8_{1AB9FE02-0057-EE4E-808E-4E0C8E6D1B8E}" xr6:coauthVersionLast="47" xr6:coauthVersionMax="47" xr10:uidLastSave="{00000000-0000-0000-0000-000000000000}"/>
  <bookViews>
    <workbookView xWindow="0" yWindow="660" windowWidth="29400" windowHeight="18460" activeTab="2" xr2:uid="{00000000-000D-0000-FFFF-FFFF00000000}"/>
  </bookViews>
  <sheets>
    <sheet name="README" sheetId="1" r:id="rId1"/>
    <sheet name="Quick Guide" sheetId="2" r:id="rId2"/>
    <sheet name="Company tool " sheetId="3" r:id="rId3"/>
    <sheet name="Stakeholder tool " sheetId="4" r:id="rId4"/>
    <sheet name="Calculation" sheetId="5" r:id="rId5"/>
  </sheets>
  <definedNames>
    <definedName name="OE">Calculation!$T$129:$AF$129</definedName>
    <definedName name="YEAR">Calculation!$T$129:$AF$129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9" roundtripDataChecksum="hnxZtEYQQX7xWH9FklEFMW3EV1sDgR6J+zN6XDclrAo="/>
    </ext>
  </extLst>
</workbook>
</file>

<file path=xl/calcChain.xml><?xml version="1.0" encoding="utf-8"?>
<calcChain xmlns="http://schemas.openxmlformats.org/spreadsheetml/2006/main">
  <c r="E43" i="4" l="1"/>
  <c r="E42" i="3"/>
  <c r="E40" i="3"/>
  <c r="E41" i="4"/>
  <c r="C61" i="3"/>
  <c r="E35" i="3"/>
  <c r="E36" i="4"/>
  <c r="C63" i="3"/>
  <c r="C77" i="5" a="1"/>
  <c r="C77" i="5"/>
  <c r="D77" i="5" a="1"/>
  <c r="D77" i="5"/>
  <c r="E77" i="5" a="1"/>
  <c r="E77" i="5"/>
  <c r="F77" i="5" a="1"/>
  <c r="F77" i="5" s="1"/>
  <c r="G77" i="5" a="1"/>
  <c r="G77" i="5"/>
  <c r="B77" i="5" a="1"/>
  <c r="B77" i="5"/>
  <c r="J45" i="5" s="1" a="1"/>
  <c r="J45" i="5" s="1"/>
  <c r="G57" i="3"/>
  <c r="E57" i="3"/>
  <c r="C57" i="3"/>
  <c r="B135" i="5" a="1"/>
  <c r="B135" i="5" s="1"/>
  <c r="B103" i="5"/>
  <c r="G86" i="5"/>
  <c r="B85" i="5"/>
  <c r="G84" i="5" a="1"/>
  <c r="G84" i="5" s="1"/>
  <c r="E83" i="5" a="1"/>
  <c r="E83" i="5" s="1"/>
  <c r="G81" i="5"/>
  <c r="K49" i="5"/>
  <c r="E49" i="5"/>
  <c r="D49" i="5"/>
  <c r="C49" i="5" a="1"/>
  <c r="C49" i="5" s="1"/>
  <c r="K37" i="5" s="1" a="1"/>
  <c r="K37" i="5" s="1"/>
  <c r="K38" i="5" s="1"/>
  <c r="A49" i="5" a="1"/>
  <c r="A49" i="5"/>
  <c r="G48" i="5"/>
  <c r="C48" i="5"/>
  <c r="B48" i="5"/>
  <c r="N47" i="5"/>
  <c r="L47" i="5"/>
  <c r="J47" i="5"/>
  <c r="B47" i="5"/>
  <c r="B73" i="5" s="1"/>
  <c r="E46" i="5" a="1"/>
  <c r="E46" i="5"/>
  <c r="D46" i="5"/>
  <c r="C46" i="5"/>
  <c r="B46" i="5"/>
  <c r="A46" i="5"/>
  <c r="L37" i="5" s="1" a="1"/>
  <c r="L37" i="5" s="1"/>
  <c r="L38" i="5" s="1"/>
  <c r="G45" i="5"/>
  <c r="E45" i="5"/>
  <c r="C45" i="5"/>
  <c r="A45" i="5"/>
  <c r="C44" i="5"/>
  <c r="C74" i="5" s="1"/>
  <c r="B44" i="5"/>
  <c r="B74" i="5" s="1"/>
  <c r="A44" i="5"/>
  <c r="G43" i="5"/>
  <c r="C43" i="5"/>
  <c r="A43" i="5"/>
  <c r="G42" i="5"/>
  <c r="A42" i="5"/>
  <c r="O41" i="5"/>
  <c r="O42" i="5" s="1"/>
  <c r="E124" i="5" s="1"/>
  <c r="N41" i="5"/>
  <c r="N42" i="5" s="1"/>
  <c r="D124" i="5" s="1"/>
  <c r="K41" i="5"/>
  <c r="K42" i="5" s="1"/>
  <c r="G41" i="5"/>
  <c r="E41" i="5"/>
  <c r="D41" i="5"/>
  <c r="C41" i="5"/>
  <c r="A41" i="5"/>
  <c r="E40" i="5"/>
  <c r="C40" i="5"/>
  <c r="B40" i="5"/>
  <c r="A40" i="5"/>
  <c r="O39" i="5"/>
  <c r="O40" i="5" s="1"/>
  <c r="E123" i="5" s="1"/>
  <c r="M39" i="5"/>
  <c r="M40" i="5" s="1"/>
  <c r="C123" i="5" s="1"/>
  <c r="K39" i="5"/>
  <c r="K40" i="5" s="1"/>
  <c r="G39" i="5"/>
  <c r="G75" i="5" s="1"/>
  <c r="F39" i="5"/>
  <c r="F75" i="5" s="1"/>
  <c r="E39" i="5"/>
  <c r="E75" i="5" s="1"/>
  <c r="C39" i="5"/>
  <c r="C75" i="5" s="1"/>
  <c r="A39" i="5"/>
  <c r="F38" i="5"/>
  <c r="D38" i="5"/>
  <c r="C38" i="5"/>
  <c r="A38" i="5"/>
  <c r="G37" i="5"/>
  <c r="G86" i="5" s="1" a="1"/>
  <c r="E37" i="5"/>
  <c r="E86" i="5" s="1" a="1"/>
  <c r="E86" i="5" s="1"/>
  <c r="C37" i="5"/>
  <c r="C86" i="5" s="1" a="1"/>
  <c r="C86" i="5" s="1"/>
  <c r="A37" i="5"/>
  <c r="J37" i="5" s="1" a="1"/>
  <c r="J37" i="5" s="1"/>
  <c r="J38" i="5" s="1"/>
  <c r="AJ33" i="5"/>
  <c r="O49" i="5" s="1"/>
  <c r="AI33" i="5"/>
  <c r="AH33" i="5"/>
  <c r="AG33" i="5"/>
  <c r="AF33" i="5"/>
  <c r="AE33" i="5"/>
  <c r="N49" i="5" s="1"/>
  <c r="AD33" i="5"/>
  <c r="AC33" i="5"/>
  <c r="AB33" i="5"/>
  <c r="AA33" i="5"/>
  <c r="Z33" i="5"/>
  <c r="M49" i="5" s="1"/>
  <c r="Y33" i="5"/>
  <c r="X33" i="5"/>
  <c r="W33" i="5"/>
  <c r="V33" i="5"/>
  <c r="U33" i="5"/>
  <c r="L41" i="5" s="1"/>
  <c r="L42" i="5" s="1"/>
  <c r="B124" i="5" s="1"/>
  <c r="T33" i="5"/>
  <c r="S33" i="5"/>
  <c r="R33" i="5"/>
  <c r="Q33" i="5"/>
  <c r="P33" i="5"/>
  <c r="O33" i="5"/>
  <c r="N33" i="5"/>
  <c r="M33" i="5"/>
  <c r="L33" i="5"/>
  <c r="K33" i="5"/>
  <c r="J41" i="5" s="1"/>
  <c r="J42" i="5" s="1"/>
  <c r="J33" i="5"/>
  <c r="I33" i="5"/>
  <c r="H33" i="5"/>
  <c r="G33" i="5"/>
  <c r="AJ30" i="5"/>
  <c r="O47" i="5" s="1"/>
  <c r="AI30" i="5"/>
  <c r="AH30" i="5"/>
  <c r="AG30" i="5"/>
  <c r="AF30" i="5"/>
  <c r="AE30" i="5"/>
  <c r="N39" i="5" s="1"/>
  <c r="N40" i="5" s="1"/>
  <c r="D123" i="5" s="1"/>
  <c r="AD30" i="5"/>
  <c r="AC30" i="5"/>
  <c r="AB30" i="5"/>
  <c r="AA30" i="5"/>
  <c r="Z30" i="5"/>
  <c r="M47" i="5" s="1"/>
  <c r="Y30" i="5"/>
  <c r="X30" i="5"/>
  <c r="W30" i="5"/>
  <c r="V30" i="5"/>
  <c r="U30" i="5"/>
  <c r="L39" i="5" s="1"/>
  <c r="L40" i="5" s="1"/>
  <c r="T30" i="5"/>
  <c r="S30" i="5"/>
  <c r="R30" i="5"/>
  <c r="Q30" i="5"/>
  <c r="P30" i="5"/>
  <c r="O30" i="5"/>
  <c r="K47" i="5" s="1"/>
  <c r="N30" i="5"/>
  <c r="M30" i="5"/>
  <c r="L30" i="5"/>
  <c r="K30" i="5"/>
  <c r="J39" i="5" s="1"/>
  <c r="J40" i="5" s="1"/>
  <c r="J30" i="5"/>
  <c r="I30" i="5"/>
  <c r="H30" i="5"/>
  <c r="G30" i="5"/>
  <c r="AJ27" i="5"/>
  <c r="AI27" i="5"/>
  <c r="AH27" i="5"/>
  <c r="AG27" i="5"/>
  <c r="AF27" i="5"/>
  <c r="AE27" i="5"/>
  <c r="F48" i="5" s="1"/>
  <c r="AD27" i="5"/>
  <c r="AC27" i="5"/>
  <c r="AB27" i="5"/>
  <c r="AA27" i="5"/>
  <c r="Z27" i="5"/>
  <c r="E48" i="5" s="1"/>
  <c r="Y27" i="5"/>
  <c r="X27" i="5"/>
  <c r="W27" i="5"/>
  <c r="V27" i="5"/>
  <c r="U27" i="5"/>
  <c r="D48" i="5" s="1"/>
  <c r="T27" i="5"/>
  <c r="S27" i="5"/>
  <c r="R27" i="5"/>
  <c r="Q27" i="5"/>
  <c r="P27" i="5"/>
  <c r="O27" i="5"/>
  <c r="N27" i="5"/>
  <c r="M27" i="5"/>
  <c r="L27" i="5"/>
  <c r="K27" i="5"/>
  <c r="J27" i="5"/>
  <c r="I27" i="5"/>
  <c r="H27" i="5"/>
  <c r="G27" i="5"/>
  <c r="AJ25" i="5"/>
  <c r="G47" i="5" s="1"/>
  <c r="AI25" i="5"/>
  <c r="AH25" i="5"/>
  <c r="AG25" i="5"/>
  <c r="AF25" i="5"/>
  <c r="AE25" i="5"/>
  <c r="F47" i="5" s="1"/>
  <c r="AD25" i="5"/>
  <c r="AC25" i="5"/>
  <c r="AB25" i="5"/>
  <c r="AA25" i="5"/>
  <c r="Z25" i="5"/>
  <c r="E47" i="5" s="1"/>
  <c r="Y25" i="5"/>
  <c r="X25" i="5"/>
  <c r="W25" i="5"/>
  <c r="V25" i="5"/>
  <c r="U25" i="5"/>
  <c r="D47" i="5" s="1"/>
  <c r="T25" i="5"/>
  <c r="S25" i="5"/>
  <c r="R25" i="5"/>
  <c r="Q25" i="5"/>
  <c r="P25" i="5"/>
  <c r="C47" i="5" s="1"/>
  <c r="O25" i="5"/>
  <c r="N25" i="5"/>
  <c r="M25" i="5"/>
  <c r="L25" i="5"/>
  <c r="K25" i="5"/>
  <c r="J25" i="5"/>
  <c r="I25" i="5"/>
  <c r="H25" i="5"/>
  <c r="G25" i="5"/>
  <c r="AJ23" i="5"/>
  <c r="G49" i="5" s="1" a="1"/>
  <c r="G49" i="5" s="1"/>
  <c r="AI23" i="5"/>
  <c r="AH23" i="5"/>
  <c r="AG23" i="5"/>
  <c r="AF23" i="5"/>
  <c r="AE23" i="5"/>
  <c r="AD23" i="5"/>
  <c r="AC23" i="5"/>
  <c r="AB23" i="5"/>
  <c r="AA23" i="5"/>
  <c r="Z23" i="5"/>
  <c r="E49" i="5" s="1" a="1"/>
  <c r="Y23" i="5"/>
  <c r="X23" i="5"/>
  <c r="W23" i="5"/>
  <c r="V23" i="5"/>
  <c r="U23" i="5"/>
  <c r="D49" i="5" s="1" a="1"/>
  <c r="T23" i="5"/>
  <c r="S23" i="5"/>
  <c r="R23" i="5"/>
  <c r="Q23" i="5"/>
  <c r="P23" i="5"/>
  <c r="O23" i="5"/>
  <c r="N23" i="5"/>
  <c r="M23" i="5"/>
  <c r="L23" i="5"/>
  <c r="K23" i="5"/>
  <c r="B49" i="5" s="1" a="1"/>
  <c r="B49" i="5" s="1"/>
  <c r="J23" i="5"/>
  <c r="I23" i="5"/>
  <c r="H23" i="5"/>
  <c r="G23" i="5"/>
  <c r="AJ21" i="5"/>
  <c r="G46" i="5" s="1" a="1"/>
  <c r="G46" i="5" s="1"/>
  <c r="AI21" i="5"/>
  <c r="AH21" i="5"/>
  <c r="AG21" i="5"/>
  <c r="AF21" i="5"/>
  <c r="AE21" i="5"/>
  <c r="F46" i="5" s="1" a="1"/>
  <c r="F46" i="5" s="1"/>
  <c r="AD21" i="5"/>
  <c r="AC21" i="5"/>
  <c r="AB21" i="5"/>
  <c r="AA21" i="5"/>
  <c r="Z21" i="5"/>
  <c r="Y21" i="5"/>
  <c r="X21" i="5"/>
  <c r="W21" i="5"/>
  <c r="V21" i="5"/>
  <c r="U21" i="5"/>
  <c r="D46" i="5" s="1" a="1"/>
  <c r="T21" i="5"/>
  <c r="S21" i="5"/>
  <c r="R21" i="5"/>
  <c r="Q21" i="5"/>
  <c r="P21" i="5"/>
  <c r="C46" i="5" s="1" a="1"/>
  <c r="O21" i="5"/>
  <c r="N21" i="5"/>
  <c r="M21" i="5"/>
  <c r="L21" i="5"/>
  <c r="K21" i="5"/>
  <c r="B46" i="5" s="1" a="1"/>
  <c r="J21" i="5"/>
  <c r="I21" i="5"/>
  <c r="H21" i="5"/>
  <c r="G21" i="5"/>
  <c r="AJ19" i="5"/>
  <c r="AI19" i="5"/>
  <c r="AH19" i="5"/>
  <c r="AG19" i="5"/>
  <c r="AF19" i="5"/>
  <c r="AE19" i="5"/>
  <c r="F45" i="5" s="1"/>
  <c r="AD19" i="5"/>
  <c r="AC19" i="5"/>
  <c r="AB19" i="5"/>
  <c r="AA19" i="5"/>
  <c r="Z19" i="5"/>
  <c r="Y19" i="5"/>
  <c r="X19" i="5"/>
  <c r="W19" i="5"/>
  <c r="V19" i="5"/>
  <c r="U19" i="5"/>
  <c r="D45" i="5" s="1"/>
  <c r="T19" i="5"/>
  <c r="S19" i="5"/>
  <c r="R19" i="5"/>
  <c r="Q19" i="5"/>
  <c r="P19" i="5"/>
  <c r="O19" i="5"/>
  <c r="N19" i="5"/>
  <c r="M19" i="5"/>
  <c r="L19" i="5"/>
  <c r="K19" i="5"/>
  <c r="B45" i="5" s="1"/>
  <c r="J19" i="5"/>
  <c r="I19" i="5"/>
  <c r="H19" i="5"/>
  <c r="G19" i="5"/>
  <c r="AJ17" i="5"/>
  <c r="G44" i="5" s="1"/>
  <c r="G74" i="5" s="1"/>
  <c r="AI17" i="5"/>
  <c r="AH17" i="5"/>
  <c r="AG17" i="5"/>
  <c r="AF17" i="5"/>
  <c r="AE17" i="5"/>
  <c r="F44" i="5" s="1"/>
  <c r="F74" i="5" s="1"/>
  <c r="AD17" i="5"/>
  <c r="AC17" i="5"/>
  <c r="AB17" i="5"/>
  <c r="AA17" i="5"/>
  <c r="Z17" i="5"/>
  <c r="E44" i="5" s="1"/>
  <c r="E74" i="5" s="1"/>
  <c r="Y17" i="5"/>
  <c r="X17" i="5"/>
  <c r="W17" i="5"/>
  <c r="V17" i="5"/>
  <c r="U17" i="5"/>
  <c r="D44" i="5" s="1"/>
  <c r="D74" i="5" s="1"/>
  <c r="T17" i="5"/>
  <c r="S17" i="5"/>
  <c r="R17" i="5"/>
  <c r="Q17" i="5"/>
  <c r="P17" i="5"/>
  <c r="O17" i="5"/>
  <c r="N17" i="5"/>
  <c r="M17" i="5"/>
  <c r="L17" i="5"/>
  <c r="K17" i="5"/>
  <c r="J17" i="5"/>
  <c r="I17" i="5"/>
  <c r="H17" i="5"/>
  <c r="G17" i="5"/>
  <c r="AJ15" i="5"/>
  <c r="AI15" i="5"/>
  <c r="AH15" i="5"/>
  <c r="AG15" i="5"/>
  <c r="AF15" i="5"/>
  <c r="AE15" i="5"/>
  <c r="F43" i="5" s="1"/>
  <c r="AD15" i="5"/>
  <c r="AC15" i="5"/>
  <c r="AB15" i="5"/>
  <c r="AA15" i="5"/>
  <c r="Z15" i="5"/>
  <c r="E43" i="5" s="1"/>
  <c r="Y15" i="5"/>
  <c r="X15" i="5"/>
  <c r="W15" i="5"/>
  <c r="V15" i="5"/>
  <c r="U15" i="5"/>
  <c r="D43" i="5" s="1"/>
  <c r="T15" i="5"/>
  <c r="S15" i="5"/>
  <c r="R15" i="5"/>
  <c r="Q15" i="5"/>
  <c r="P15" i="5"/>
  <c r="O15" i="5"/>
  <c r="N15" i="5"/>
  <c r="M15" i="5"/>
  <c r="L15" i="5"/>
  <c r="K15" i="5"/>
  <c r="B43" i="5" s="1"/>
  <c r="J15" i="5"/>
  <c r="I15" i="5"/>
  <c r="H15" i="5"/>
  <c r="G15" i="5"/>
  <c r="AJ13" i="5"/>
  <c r="AI13" i="5"/>
  <c r="AH13" i="5"/>
  <c r="AG13" i="5"/>
  <c r="AF13" i="5"/>
  <c r="AE13" i="5"/>
  <c r="F42" i="5" s="1"/>
  <c r="AD13" i="5"/>
  <c r="AC13" i="5"/>
  <c r="AB13" i="5"/>
  <c r="AA13" i="5"/>
  <c r="Z13" i="5"/>
  <c r="E42" i="5" s="1"/>
  <c r="Y13" i="5"/>
  <c r="X13" i="5"/>
  <c r="W13" i="5"/>
  <c r="V13" i="5"/>
  <c r="U13" i="5"/>
  <c r="D42" i="5" s="1"/>
  <c r="T13" i="5"/>
  <c r="S13" i="5"/>
  <c r="R13" i="5"/>
  <c r="Q13" i="5"/>
  <c r="P13" i="5"/>
  <c r="O13" i="5"/>
  <c r="N13" i="5"/>
  <c r="M13" i="5"/>
  <c r="L13" i="5"/>
  <c r="K13" i="5"/>
  <c r="J13" i="5"/>
  <c r="I13" i="5"/>
  <c r="H13" i="5"/>
  <c r="G13" i="5"/>
  <c r="AJ11" i="5"/>
  <c r="AI11" i="5"/>
  <c r="AH11" i="5"/>
  <c r="AG11" i="5"/>
  <c r="AF11" i="5"/>
  <c r="AE11" i="5"/>
  <c r="F41" i="5" s="1"/>
  <c r="AD11" i="5"/>
  <c r="AC11" i="5"/>
  <c r="AB11" i="5"/>
  <c r="AA11" i="5"/>
  <c r="Z11" i="5"/>
  <c r="Y11" i="5"/>
  <c r="X11" i="5"/>
  <c r="W11" i="5"/>
  <c r="V11" i="5"/>
  <c r="U11" i="5"/>
  <c r="T11" i="5"/>
  <c r="S11" i="5"/>
  <c r="R11" i="5"/>
  <c r="Q11" i="5"/>
  <c r="P11" i="5"/>
  <c r="O11" i="5"/>
  <c r="N11" i="5"/>
  <c r="M11" i="5"/>
  <c r="L11" i="5"/>
  <c r="K11" i="5"/>
  <c r="B41" i="5" s="1"/>
  <c r="J11" i="5"/>
  <c r="I11" i="5"/>
  <c r="H11" i="5"/>
  <c r="G11" i="5"/>
  <c r="AJ9" i="5"/>
  <c r="G40" i="5" s="1"/>
  <c r="AI9" i="5"/>
  <c r="AH9" i="5"/>
  <c r="AG9" i="5"/>
  <c r="AF9" i="5"/>
  <c r="AE9" i="5"/>
  <c r="F40" i="5" s="1"/>
  <c r="AD9" i="5"/>
  <c r="AC9" i="5"/>
  <c r="AB9" i="5"/>
  <c r="AA9" i="5"/>
  <c r="Z9" i="5"/>
  <c r="Y9" i="5"/>
  <c r="X9" i="5"/>
  <c r="W9" i="5"/>
  <c r="V9" i="5"/>
  <c r="U9" i="5"/>
  <c r="D40" i="5" s="1"/>
  <c r="T9" i="5"/>
  <c r="S9" i="5"/>
  <c r="R9" i="5"/>
  <c r="Q9" i="5"/>
  <c r="P9" i="5"/>
  <c r="O9" i="5"/>
  <c r="N9" i="5"/>
  <c r="M9" i="5"/>
  <c r="L9" i="5"/>
  <c r="K9" i="5"/>
  <c r="J9" i="5"/>
  <c r="I9" i="5"/>
  <c r="H9" i="5"/>
  <c r="G9" i="5"/>
  <c r="AJ7" i="5"/>
  <c r="AI7" i="5"/>
  <c r="AH7" i="5"/>
  <c r="AG7" i="5"/>
  <c r="AF7" i="5"/>
  <c r="AE7" i="5"/>
  <c r="AD7" i="5"/>
  <c r="AC7" i="5"/>
  <c r="AB7" i="5"/>
  <c r="AA7" i="5"/>
  <c r="Z7" i="5"/>
  <c r="Y7" i="5"/>
  <c r="X7" i="5"/>
  <c r="W7" i="5"/>
  <c r="V7" i="5"/>
  <c r="U7" i="5"/>
  <c r="D39" i="5" s="1"/>
  <c r="D75" i="5" s="1"/>
  <c r="T7" i="5"/>
  <c r="S7" i="5"/>
  <c r="R7" i="5"/>
  <c r="Q7" i="5"/>
  <c r="P7" i="5"/>
  <c r="O7" i="5"/>
  <c r="N7" i="5"/>
  <c r="M7" i="5"/>
  <c r="L7" i="5"/>
  <c r="K7" i="5"/>
  <c r="B39" i="5" s="1"/>
  <c r="B75" i="5" s="1"/>
  <c r="J7" i="5"/>
  <c r="I7" i="5"/>
  <c r="H7" i="5"/>
  <c r="G7" i="5"/>
  <c r="AJ5" i="5"/>
  <c r="G38" i="5" s="1"/>
  <c r="AI5" i="5"/>
  <c r="AH5" i="5"/>
  <c r="AG5" i="5"/>
  <c r="AF5" i="5"/>
  <c r="AE5" i="5"/>
  <c r="AD5" i="5"/>
  <c r="AC5" i="5"/>
  <c r="AB5" i="5"/>
  <c r="AA5" i="5"/>
  <c r="Z5" i="5"/>
  <c r="E38" i="5" s="1"/>
  <c r="Y5" i="5"/>
  <c r="X5" i="5"/>
  <c r="W5" i="5"/>
  <c r="V5" i="5"/>
  <c r="U5" i="5"/>
  <c r="T5" i="5"/>
  <c r="S5" i="5"/>
  <c r="R5" i="5"/>
  <c r="Q5" i="5"/>
  <c r="P5" i="5"/>
  <c r="O5" i="5"/>
  <c r="N5" i="5"/>
  <c r="M5" i="5"/>
  <c r="L5" i="5"/>
  <c r="K5" i="5"/>
  <c r="B38" i="5" s="1"/>
  <c r="J5" i="5"/>
  <c r="I5" i="5"/>
  <c r="H5" i="5"/>
  <c r="G5" i="5"/>
  <c r="AJ3" i="5"/>
  <c r="AI3" i="5"/>
  <c r="AH3" i="5"/>
  <c r="AG3" i="5"/>
  <c r="AF3" i="5"/>
  <c r="AE3" i="5"/>
  <c r="F37" i="5" s="1"/>
  <c r="F86" i="5" s="1" a="1"/>
  <c r="F86" i="5" s="1"/>
  <c r="AD3" i="5"/>
  <c r="AC3" i="5"/>
  <c r="AB3" i="5"/>
  <c r="AA3" i="5"/>
  <c r="Z3" i="5"/>
  <c r="Y3" i="5"/>
  <c r="X3" i="5"/>
  <c r="W3" i="5"/>
  <c r="V3" i="5"/>
  <c r="U3" i="5"/>
  <c r="D37" i="5" s="1"/>
  <c r="D86" i="5" s="1" a="1"/>
  <c r="D86" i="5" s="1"/>
  <c r="T3" i="5"/>
  <c r="S3" i="5"/>
  <c r="R3" i="5"/>
  <c r="Q3" i="5"/>
  <c r="P3" i="5"/>
  <c r="O3" i="5"/>
  <c r="N3" i="5"/>
  <c r="M3" i="5"/>
  <c r="L3" i="5"/>
  <c r="K3" i="5"/>
  <c r="B37" i="5" s="1"/>
  <c r="B86" i="5" s="1" a="1"/>
  <c r="B86" i="5" s="1"/>
  <c r="J3" i="5"/>
  <c r="I3" i="5"/>
  <c r="H3" i="5"/>
  <c r="G3" i="5"/>
  <c r="C81" i="4"/>
  <c r="B150" i="5" s="1"/>
  <c r="C61" i="4"/>
  <c r="C64" i="4" s="1"/>
  <c r="E48" i="4"/>
  <c r="C41" i="4"/>
  <c r="A36" i="4"/>
  <c r="E31" i="4"/>
  <c r="C27" i="4" a="1"/>
  <c r="C27" i="4" s="1"/>
  <c r="C26" i="4" a="1"/>
  <c r="C26" i="4" s="1"/>
  <c r="C24" i="4" a="1"/>
  <c r="C24" i="4" s="1"/>
  <c r="M50" i="5" s="1"/>
  <c r="C132" i="5" s="1"/>
  <c r="C23" i="4" a="1"/>
  <c r="C23" i="4" s="1"/>
  <c r="C22" i="4" a="1"/>
  <c r="C22" i="4" s="1"/>
  <c r="D3" i="4"/>
  <c r="C81" i="3"/>
  <c r="B139" i="5" s="1"/>
  <c r="C59" i="3"/>
  <c r="C60" i="3" s="1"/>
  <c r="E47" i="3"/>
  <c r="C40" i="3"/>
  <c r="A35" i="3"/>
  <c r="E30" i="3"/>
  <c r="S9" i="3"/>
  <c r="D3" i="3"/>
  <c r="C62" i="4" l="1"/>
  <c r="E64" i="4"/>
  <c r="N48" i="5"/>
  <c r="D131" i="5" s="1"/>
  <c r="L48" i="5"/>
  <c r="B131" i="5" s="1"/>
  <c r="N50" i="5"/>
  <c r="D132" i="5" s="1"/>
  <c r="J46" i="5"/>
  <c r="C59" i="4" s="1"/>
  <c r="J48" i="5"/>
  <c r="E59" i="4" s="1"/>
  <c r="M48" i="5"/>
  <c r="C131" i="5" s="1"/>
  <c r="O50" i="5"/>
  <c r="E132" i="5" s="1"/>
  <c r="F85" i="5"/>
  <c r="N45" i="5" s="1" a="1"/>
  <c r="N45" i="5" s="1"/>
  <c r="N46" i="5" s="1"/>
  <c r="D130" i="5" s="1"/>
  <c r="F73" i="5"/>
  <c r="C91" i="5"/>
  <c r="B91" i="5"/>
  <c r="C72" i="3"/>
  <c r="D83" i="5" a="1"/>
  <c r="D83" i="5" s="1"/>
  <c r="D80" i="5" a="1"/>
  <c r="D80" i="5" s="1"/>
  <c r="D78" i="5" a="1"/>
  <c r="D78" i="5" s="1"/>
  <c r="D84" i="5" a="1"/>
  <c r="D84" i="5" s="1"/>
  <c r="D76" i="5" a="1"/>
  <c r="D76" i="5" s="1"/>
  <c r="D79" i="5" a="1"/>
  <c r="D79" i="5" s="1"/>
  <c r="D81" i="5"/>
  <c r="B123" i="5"/>
  <c r="E79" i="3" a="1"/>
  <c r="E79" i="3" s="1"/>
  <c r="C90" i="5" s="1"/>
  <c r="B122" i="5"/>
  <c r="C79" i="3" a="1"/>
  <c r="C79" i="3" s="1"/>
  <c r="B90" i="5" s="1"/>
  <c r="F84" i="5" a="1"/>
  <c r="F84" i="5" s="1"/>
  <c r="F76" i="5" a="1"/>
  <c r="F76" i="5" s="1"/>
  <c r="F79" i="5" a="1"/>
  <c r="F79" i="5" s="1"/>
  <c r="F83" i="5" a="1"/>
  <c r="F83" i="5" s="1"/>
  <c r="F80" i="5" a="1"/>
  <c r="F80" i="5" s="1"/>
  <c r="F81" i="5"/>
  <c r="F78" i="5" a="1"/>
  <c r="F78" i="5" s="1"/>
  <c r="G85" i="5"/>
  <c r="O45" i="5" s="1" a="1"/>
  <c r="O45" i="5" s="1"/>
  <c r="O46" i="5" s="1"/>
  <c r="G73" i="5"/>
  <c r="D73" i="5"/>
  <c r="D85" i="5"/>
  <c r="L45" i="5" s="1" a="1"/>
  <c r="L45" i="5" s="1"/>
  <c r="L46" i="5" s="1"/>
  <c r="C79" i="4" s="1"/>
  <c r="D91" i="5"/>
  <c r="E73" i="5"/>
  <c r="E85" i="5"/>
  <c r="M45" i="5" s="1" a="1"/>
  <c r="M45" i="5" s="1"/>
  <c r="M46" i="5" s="1"/>
  <c r="C130" i="5" s="1"/>
  <c r="O37" i="5" a="1"/>
  <c r="O37" i="5" s="1"/>
  <c r="O38" i="5" s="1"/>
  <c r="K50" i="5"/>
  <c r="C150" i="5"/>
  <c r="E81" i="5"/>
  <c r="E80" i="5" a="1"/>
  <c r="E80" i="5" s="1"/>
  <c r="E78" i="5" a="1"/>
  <c r="E78" i="5" s="1"/>
  <c r="E84" i="5" a="1"/>
  <c r="E84" i="5" s="1"/>
  <c r="E76" i="5" a="1"/>
  <c r="E76" i="5" s="1"/>
  <c r="E79" i="5" a="1"/>
  <c r="E79" i="5" s="1"/>
  <c r="C73" i="5"/>
  <c r="C85" i="5"/>
  <c r="K45" i="5" s="1" a="1"/>
  <c r="K45" i="5" s="1"/>
  <c r="K46" i="5" s="1"/>
  <c r="O48" i="5"/>
  <c r="E131" i="5" s="1"/>
  <c r="M37" i="5" a="1"/>
  <c r="M37" i="5" s="1"/>
  <c r="M38" i="5" s="1"/>
  <c r="C122" i="5" s="1"/>
  <c r="B42" i="5"/>
  <c r="G79" i="3" a="1"/>
  <c r="G79" i="3" s="1"/>
  <c r="D90" i="5" s="1"/>
  <c r="N37" i="5" a="1"/>
  <c r="N37" i="5" s="1"/>
  <c r="N38" i="5" s="1"/>
  <c r="D122" i="5" s="1"/>
  <c r="J49" i="5"/>
  <c r="J50" i="5" s="1"/>
  <c r="G59" i="4" s="1"/>
  <c r="C139" i="5"/>
  <c r="C62" i="3"/>
  <c r="F5" i="4"/>
  <c r="K48" i="5"/>
  <c r="E79" i="4" s="1" a="1"/>
  <c r="E79" i="4" s="1"/>
  <c r="C95" i="5" s="1"/>
  <c r="G79" i="5" a="1"/>
  <c r="G79" i="5" s="1"/>
  <c r="G83" i="5" a="1"/>
  <c r="G83" i="5" s="1"/>
  <c r="G80" i="5" a="1"/>
  <c r="G80" i="5" s="1"/>
  <c r="G78" i="5" a="1"/>
  <c r="G78" i="5" s="1"/>
  <c r="L49" i="5"/>
  <c r="L50" i="5" s="1"/>
  <c r="B132" i="5" s="1"/>
  <c r="G76" i="5" a="1"/>
  <c r="G76" i="5" s="1"/>
  <c r="E62" i="3"/>
  <c r="C42" i="5"/>
  <c r="M41" i="5"/>
  <c r="M42" i="5" s="1"/>
  <c r="C124" i="5" s="1"/>
  <c r="C73" i="4" l="1"/>
  <c r="B130" i="5"/>
  <c r="B95" i="5"/>
  <c r="G79" i="4" a="1"/>
  <c r="G79" i="4" s="1"/>
  <c r="D95" i="5" s="1"/>
  <c r="B96" i="5"/>
  <c r="B134" i="5"/>
  <c r="B151" i="5" s="1"/>
  <c r="B152" i="5" s="1"/>
  <c r="B154" i="5" s="1"/>
  <c r="B133" i="5"/>
  <c r="B125" i="5"/>
  <c r="B126" i="5"/>
  <c r="D96" i="5"/>
  <c r="D150" i="5"/>
  <c r="D126" i="5"/>
  <c r="D125" i="5"/>
  <c r="C70" i="3"/>
  <c r="E70" i="3" s="1"/>
  <c r="E122" i="5"/>
  <c r="G92" i="5"/>
  <c r="E130" i="5"/>
  <c r="G97" i="5"/>
  <c r="F91" i="5"/>
  <c r="G91" i="5" s="1" a="1"/>
  <c r="G91" i="5" s="1"/>
  <c r="E59" i="3" s="1"/>
  <c r="E91" i="5"/>
  <c r="B84" i="5" a="1"/>
  <c r="B84" i="5" s="1"/>
  <c r="B76" i="5" a="1"/>
  <c r="B76" i="5" s="1"/>
  <c r="B79" i="5" a="1"/>
  <c r="B79" i="5" s="1"/>
  <c r="B83" i="5" a="1"/>
  <c r="B83" i="5" s="1"/>
  <c r="B78" i="5" a="1"/>
  <c r="B78" i="5" s="1"/>
  <c r="B81" i="5"/>
  <c r="B80" i="5" a="1"/>
  <c r="B80" i="5" s="1"/>
  <c r="C134" i="5"/>
  <c r="G151" i="5" s="1"/>
  <c r="C133" i="5"/>
  <c r="C126" i="5"/>
  <c r="C125" i="5"/>
  <c r="E90" i="5"/>
  <c r="F90" i="5"/>
  <c r="G90" i="5" s="1" a="1"/>
  <c r="G90" i="5" s="1"/>
  <c r="E81" i="3" s="1"/>
  <c r="C79" i="5" a="1"/>
  <c r="C79" i="5" s="1"/>
  <c r="C83" i="5" a="1"/>
  <c r="C83" i="5" s="1"/>
  <c r="C81" i="5"/>
  <c r="C80" i="5" a="1"/>
  <c r="C80" i="5" s="1"/>
  <c r="C78" i="5" a="1"/>
  <c r="C78" i="5" s="1"/>
  <c r="C84" i="5" a="1"/>
  <c r="C84" i="5" s="1"/>
  <c r="C76" i="5" a="1"/>
  <c r="C76" i="5" s="1"/>
  <c r="D139" i="5"/>
  <c r="C96" i="5"/>
  <c r="D133" i="5"/>
  <c r="D134" i="5"/>
  <c r="L151" i="5" s="1"/>
  <c r="E72" i="3" l="1"/>
  <c r="E74" i="3" s="1"/>
  <c r="E96" i="5"/>
  <c r="F95" i="5"/>
  <c r="G95" i="5" s="1" a="1"/>
  <c r="G95" i="5" s="1"/>
  <c r="E81" i="4" s="1"/>
  <c r="G81" i="4" s="1"/>
  <c r="C83" i="4" s="1"/>
  <c r="E95" i="5"/>
  <c r="C71" i="4"/>
  <c r="E71" i="4" s="1"/>
  <c r="E73" i="4" s="1"/>
  <c r="E75" i="4" s="1"/>
  <c r="F96" i="5"/>
  <c r="G96" i="5" s="1" a="1"/>
  <c r="G96" i="5" s="1"/>
  <c r="E61" i="4" s="1"/>
  <c r="C63" i="4" s="1"/>
  <c r="C65" i="4" s="1"/>
  <c r="C151" i="5"/>
  <c r="C152" i="5" s="1"/>
  <c r="C154" i="5" s="1"/>
  <c r="E126" i="5"/>
  <c r="E125" i="5"/>
  <c r="E139" i="5"/>
  <c r="I81" i="3"/>
  <c r="E83" i="3" s="1"/>
  <c r="E85" i="3" s="1"/>
  <c r="G81" i="3"/>
  <c r="C83" i="3" s="1"/>
  <c r="E63" i="3"/>
  <c r="B127" i="5" a="1"/>
  <c r="B127" i="5" s="1"/>
  <c r="B140" i="5"/>
  <c r="B141" i="5" s="1"/>
  <c r="B143" i="5" s="1"/>
  <c r="C74" i="3"/>
  <c r="H151" i="5"/>
  <c r="I151" i="5" s="1"/>
  <c r="J151" i="5" s="1"/>
  <c r="K151" i="5" s="1"/>
  <c r="C127" i="5" a="1"/>
  <c r="C127" i="5" s="1"/>
  <c r="G140" i="5"/>
  <c r="L140" i="5"/>
  <c r="D127" i="5" a="1"/>
  <c r="D127" i="5" s="1"/>
  <c r="E150" i="5"/>
  <c r="E133" i="5"/>
  <c r="E134" i="5"/>
  <c r="Q151" i="5" s="1"/>
  <c r="G72" i="3" l="1"/>
  <c r="G74" i="3" s="1"/>
  <c r="E65" i="4"/>
  <c r="I81" i="4"/>
  <c r="E83" i="4" s="1"/>
  <c r="E85" i="4" s="1"/>
  <c r="G73" i="4"/>
  <c r="G75" i="4" s="1"/>
  <c r="C75" i="4"/>
  <c r="C140" i="5"/>
  <c r="C141" i="5" s="1"/>
  <c r="C143" i="5" s="1"/>
  <c r="C85" i="4"/>
  <c r="E127" i="5" a="1"/>
  <c r="E127" i="5" s="1"/>
  <c r="Q140" i="5"/>
  <c r="A65" i="3"/>
  <c r="G83" i="3"/>
  <c r="C85" i="3"/>
  <c r="Q152" i="5"/>
  <c r="Q154" i="5" s="1"/>
  <c r="M151" i="5"/>
  <c r="N151" i="5" s="1"/>
  <c r="O151" i="5" s="1"/>
  <c r="P151" i="5" s="1"/>
  <c r="H140" i="5"/>
  <c r="I140" i="5" s="1"/>
  <c r="J140" i="5" s="1"/>
  <c r="K140" i="5" s="1"/>
  <c r="D151" i="5"/>
  <c r="F150" i="5"/>
  <c r="F139" i="5"/>
  <c r="A67" i="4" l="1"/>
  <c r="G83" i="4"/>
  <c r="I85" i="4" s="1"/>
  <c r="E151" i="5"/>
  <c r="D152" i="5"/>
  <c r="D154" i="5" s="1"/>
  <c r="G85" i="4"/>
  <c r="I85" i="3"/>
  <c r="G85" i="3"/>
  <c r="D140" i="5"/>
  <c r="G150" i="5"/>
  <c r="G139" i="5"/>
  <c r="M140" i="5"/>
  <c r="N140" i="5" s="1"/>
  <c r="O140" i="5" s="1"/>
  <c r="P140" i="5" s="1"/>
  <c r="Q141" i="5"/>
  <c r="Q143" i="5" s="1"/>
  <c r="H150" i="5" l="1"/>
  <c r="G152" i="5"/>
  <c r="G154" i="5" s="1"/>
  <c r="D141" i="5"/>
  <c r="D143" i="5" s="1"/>
  <c r="E140" i="5"/>
  <c r="H139" i="5"/>
  <c r="G141" i="5"/>
  <c r="G143" i="5" s="1"/>
  <c r="F151" i="5"/>
  <c r="F152" i="5" s="1"/>
  <c r="F154" i="5" s="1"/>
  <c r="E152" i="5"/>
  <c r="E154" i="5" s="1"/>
  <c r="B157" i="5" l="1"/>
  <c r="I139" i="5"/>
  <c r="H141" i="5"/>
  <c r="H143" i="5" s="1"/>
  <c r="F140" i="5"/>
  <c r="F141" i="5" s="1"/>
  <c r="F143" i="5" s="1"/>
  <c r="E141" i="5"/>
  <c r="E143" i="5" s="1"/>
  <c r="I150" i="5"/>
  <c r="H152" i="5"/>
  <c r="H154" i="5" s="1"/>
  <c r="B146" i="5" l="1"/>
  <c r="J150" i="5"/>
  <c r="I152" i="5"/>
  <c r="I154" i="5" s="1"/>
  <c r="J139" i="5"/>
  <c r="I141" i="5"/>
  <c r="I143" i="5" s="1"/>
  <c r="K139" i="5" l="1"/>
  <c r="J141" i="5"/>
  <c r="J143" i="5" s="1"/>
  <c r="K150" i="5"/>
  <c r="J152" i="5"/>
  <c r="J154" i="5" s="1"/>
  <c r="K152" i="5" l="1"/>
  <c r="K154" i="5" s="1"/>
  <c r="L150" i="5"/>
  <c r="L139" i="5"/>
  <c r="K141" i="5"/>
  <c r="K143" i="5" s="1"/>
  <c r="M139" i="5" l="1"/>
  <c r="L141" i="5"/>
  <c r="L143" i="5" s="1"/>
  <c r="C146" i="5" s="1"/>
  <c r="L152" i="5"/>
  <c r="L154" i="5" s="1"/>
  <c r="C157" i="5" s="1"/>
  <c r="M150" i="5"/>
  <c r="N150" i="5" l="1"/>
  <c r="M152" i="5"/>
  <c r="M154" i="5" s="1"/>
  <c r="M141" i="5"/>
  <c r="M143" i="5" s="1"/>
  <c r="N139" i="5"/>
  <c r="N141" i="5" l="1"/>
  <c r="N143" i="5" s="1"/>
  <c r="O139" i="5"/>
  <c r="O150" i="5"/>
  <c r="N152" i="5"/>
  <c r="N154" i="5" s="1"/>
  <c r="P150" i="5" l="1"/>
  <c r="P152" i="5" s="1"/>
  <c r="P154" i="5" s="1"/>
  <c r="O152" i="5"/>
  <c r="O154" i="5" s="1"/>
  <c r="P139" i="5"/>
  <c r="P141" i="5" s="1"/>
  <c r="P143" i="5" s="1"/>
  <c r="O141" i="5"/>
  <c r="O143" i="5" s="1"/>
  <c r="D146" i="5" s="1"/>
  <c r="D157" i="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<sst xmlns="http://schemas.openxmlformats.org/spreadsheetml/2006/main" count="492" uniqueCount="254">
  <si>
    <t>Ongoing emissions responsibility (OER) Tool</t>
  </si>
  <si>
    <t>Version:</t>
  </si>
  <si>
    <t>Support:</t>
  </si>
  <si>
    <t>info@sciencebasedtargets.org</t>
  </si>
  <si>
    <r>
      <rPr>
        <b/>
        <sz val="14"/>
        <color rgb="FFB42D33"/>
        <rFont val="Arial"/>
        <family val="2"/>
      </rPr>
      <t>IMPORTANT:</t>
    </r>
    <r>
      <rPr>
        <sz val="14"/>
        <color rgb="FFB42D33"/>
        <rFont val="Arial"/>
        <family val="2"/>
      </rPr>
      <t xml:space="preserve"> By using this tool you acknowledge that you have read, understood and agree to our Terms of Use and Disclaimer.</t>
    </r>
  </si>
  <si>
    <t>Terms of use</t>
  </si>
  <si>
    <t>This tool is provided to support the second public consultation on the draft Ongoing Emissions Responsibility (OER) criteria. It allows companies to explore how the proposed OER framework apply to their emission profile and provides stakeholders with a framework to review and evaluate approaches to ongoing emissions. Results are illustrative and do not constitute formal validation under the Corporate Net-Zero Standard.</t>
  </si>
  <si>
    <t>Disclaimer</t>
  </si>
  <si>
    <t xml:space="preserve">Although reasonable care was taken in the preparation of this Tool, the Science Based Targets initiative (SBTi) hereby states and affirms that the Tool is provided without warranty, either expressed or implied, of accuracy, completeness or fitness for purpose. The SBTi hereby further disclaims any liability, direct or indirect, for damages or loss relating to the use of this Tool to the fullest extent permitted by law. This Tool is based on a voluntary framework or procedures and is not intended to replace the legal or regulatory requirements of any country. 
Developing science-based targets is a multi-step process and appropriate company-wide science-based targets can only be developed after careful consideration of the necessary input data regarding company emissions and activity levels. Only then should emissions targets be developed. The SBTi does not examine, verify or hold any such input data provided by users of the Tool.
The information (including data) contained in the Tool is not intended to constitute or form the basis of any advice (financial or otherwise). The Tool relies on data obtained from a variety of third-party sources. This data was obtained from sources believed by SBTi be reliable, but there can be no assurance as to the accuracy or completeness of this data. Further, scenarios and assumptions included in the Tool are inherently uncertain due to events or combinations of events that cannot reasonably be foreseen, including, without limitation, the actions of governments, organizations and individuals. The SBTi does not accept any liability for any claim or loss arising from any use of or reliance on any data or information in the Tool. 
This Tool is protected by copyright. Information or material from this Tool may be reproduced only in unaltered form for personal, non-commercial use. All other rights are reserved. Information or material used from this Tool may be used only for the purposes of private study, research, criticism, or review permitted under the Copyright Designs &amp; Patents Act 1988 as amended from time to time ('Copyright Act'). Any reproduction permitted in accordance with the Copyright Act shall acknowledge this Tool as the source of any selected passage, extract, diagram, content or other information. 
The SBTi reserves the right to revise or withdraw this Tool according to a set revision schedule or as advisable to reflect the most recent emissions scenarios, regulatory, legal or scientific developments, and GHG accounting best practices, and will not be liable if for any reason the Tool is unavailable at any time or for any period.
“Science Based Targets initiative” and “SBTi” refer to the Science Based Targets initiative, a private company registered in England number 14960097 and registered as a UK Charity number 1205768. © SBTi 2025"                                                                                                        
                                                                                                        </t>
  </si>
  <si>
    <t>DEFINITION OF TERMS</t>
  </si>
  <si>
    <t>Emission coverage</t>
  </si>
  <si>
    <t>The percentage of a company’s ongoing emissions that are included when calculating OER (e.g., whether responsibility applies to 50% or 100% of those emissions)</t>
  </si>
  <si>
    <t>Ex-post mitigation outcomes</t>
  </si>
  <si>
    <t>Verified and measurable mitigation results—such as emissions reductions, avoided emissions, or carbon removals—that have already occurred and are quantified in tonnes of CO₂e. These outcomes are eligible under the OER framework when they meet SBTi integrity principles</t>
  </si>
  <si>
    <t>Leadership status</t>
  </si>
  <si>
    <t>A company earns Leadership status by taking full responsibility for its ongoing emissions during the near-term target timeframe</t>
  </si>
  <si>
    <t>Long-lived removals</t>
  </si>
  <si>
    <t xml:space="preserve">Carbon dioxide removal solutions that ensure storage durability of at least several centuries to millennia following the storage classification provided in the IPCC AR6 WGIII report (Chapter 12, Box 8).
</t>
  </si>
  <si>
    <t>Ongoing emissions</t>
  </si>
  <si>
    <t>Ongoing emissions are the greenhouse gases a company continues to release while it is in the process of transforming its operations to achieve net-zero</t>
  </si>
  <si>
    <t>Ongoing emissions responsibility (OER)</t>
  </si>
  <si>
    <t>The share of a company’s unabated emissions during the target period for which it takes responsibility before reaching net-zero. This responsibility is supplementary to near-term and long-term science-based targets and can be met through ex-post mitigation outcomes (tCO₂e) or climate-finance contributions, depending on the chosen route (Recognized or Leadership)</t>
  </si>
  <si>
    <t>Post-2035 Requirment</t>
  </si>
  <si>
    <t>The forward-looking minimum level of ongoing emissions responsibility that companies must meet from 2035. This requirement increases gradually from a small share in 2035 to 100% by 2050</t>
  </si>
  <si>
    <t>Proportional ratio (PR)</t>
  </si>
  <si>
    <t xml:space="preserve">This is a metric shows equivalence between the share of ongoing emissions addressed in 2035 to the share of ongoing emissions neutralized at net zero. PR≈1 indicates proportional effort. </t>
  </si>
  <si>
    <t>Recognized status</t>
  </si>
  <si>
    <t>A company earns 'Recognized status' by addressing at least 1% of its ongoing emissions during the near-term target timeframe, either through ex-post mitigation outcomes (tCO₂e) or by applying a carbon price to at least 1% of ongoing emissions and allocating the budget to eligible actions</t>
  </si>
  <si>
    <t>Scope coverage</t>
  </si>
  <si>
    <t xml:space="preserve">The boundary of a company's greenhouse gas inventory that is included in the  recognition or minimum requirement responsibility, defined by the scopes (Scope 1, Scope 2, and/or Scope 3) </t>
  </si>
  <si>
    <t>Short-lived removals</t>
  </si>
  <si>
    <t xml:space="preserve">Carbon dioxide removal solutions that ensure storage durability of at least several decades to centuries following the storage classification provided in the IPCC AR6 WGIII report (Chapter 12, Box 8).
</t>
  </si>
  <si>
    <t>Assumptions</t>
  </si>
  <si>
    <t>Explanation</t>
  </si>
  <si>
    <t xml:space="preserve">Pathway </t>
  </si>
  <si>
    <t>The OER Tool uses the Absolute Contraction Approach (ACA) to determine absolute emission reductions from the base year, based on sector-specific 1.5°C-aligned pathways.
While companies could, in theory, use SDA intensity pathways to derive absolute emissions, the OER Tool adopts the Absolute Contraction Approach (ACA) to ensure consistency and comparability across all sectors.</t>
  </si>
  <si>
    <t>Sector classification</t>
  </si>
  <si>
    <t xml:space="preserve">The sector classification in the Stakeholder tab is based on the Corporate Profit and Emission Database (Carbon Gap, 2023), which compiles manually collected emissions data (2020–2022) and financial data from the Forbes Global 2000 List. The dataset is published under a CC BY 4.0 license
This classification differs from the official SBTi Sector Classification, which is based on the Global Reporting Initiative’s Business Activity Groups framework. The classification applied here has been adapted specifically for use within the OER Tool to align financial, emissions, and durability data by sector in support of the OER assessment. It should not be interpreted as equivalent to, or interchangeable with, the SBTi sector definitions used for target validation.
</t>
  </si>
  <si>
    <t>Target time frame</t>
  </si>
  <si>
    <t xml:space="preserve">The OER Tool uses two fixed periods — 2025–2030 and 2035 — to align with the implementation stages proposed in the Corporate Net-Zero Standard Version 2.0 (consultation draft).
• 2025–2030 represents the optional recognition phase, during which companies seeking recognition shall take responsibility for the impact of a portion or 100% of their ongoing emissions and qualify for “Recognized” or “Leadership” status. This timeframe mirrors the near-term target period in most SBTi-validated targets and enables consistent comparison across companies.
• 2035 represents the start of the mandatory responsibility requirement for Category A companies under Criterion C28. This single-year reference is used for simplicity and comparability, illustrating the first compliance milestone rather than a full multi-year trajectory. There is also consultation question on starting the mandatory phase by 2030. </t>
  </si>
  <si>
    <t>QUICK GUIDE</t>
  </si>
  <si>
    <t xml:space="preserve">How to navigate this tool </t>
  </si>
  <si>
    <t>README</t>
  </si>
  <si>
    <t>Company Tool</t>
  </si>
  <si>
    <t>Stakeholder Tool</t>
  </si>
  <si>
    <t xml:space="preserve">Calculation </t>
  </si>
  <si>
    <t xml:space="preserve">Please review our terms of use, disclaimer,  the purpose, definitions of terms, and framework assumptions. </t>
  </si>
  <si>
    <t>User input tab for estimating the a company's ongoing emission responsibility across the recognition and mandatory phase.  Includes options to enter  base year emissions (2020), relevant financial data, scope  and emission coverage, carbon price and market costs of mitigation actions</t>
  </si>
  <si>
    <t>User input tab for estimating sector-level ongoing emissions responsibility across recognition and mandatory phases. Selecting a sector fills in 2020 base-year emissions, financial data. Includes option to select scope and emission coverage, carbon price and market costs of mitigation actions.</t>
  </si>
  <si>
    <t>Data and calculations used in estimating the ongoing emission responsibility  . This tab is included for transparency, and do not feature any user input functionality.</t>
  </si>
  <si>
    <t>USER GUIDE</t>
  </si>
  <si>
    <t>What the tool does</t>
  </si>
  <si>
    <t>This tool is designed to support the second public consultation on the Ongoing Emissions Responsibility (OER) framework in CNZS v2. Using the tool, stakeholders are able to:
 – Enter their emissions and relevant financial data
– Test eligibility for Recognized and Leadership status under the draft criteria.
– Explore different responsibility routes (ex-post mitigation or carbon pricing) for recognized status
– Outputs including scale of responsibility, cost overlays and other key metrics
The tool is exploratory: results are for consultation only and should not be treated as official validation under the Corporate Net-Zero Standard.</t>
  </si>
  <si>
    <t>Two routes of use</t>
  </si>
  <si>
    <t>- Company Tool runs on company-specific emissions and financial data for tailored results. 
- Stakeholder Tool uses sector averages to generate illustrative outcomes for review and feedback.</t>
  </si>
  <si>
    <t>Reality checks/insights</t>
  </si>
  <si>
    <t>An automatic diagnostic that compares the estimated cost of a company’s ongoing emissions responsibility against sector-level economic benchmarks. If costs are disproportionately high relative to typical sector profits, the tool issues a warning or caution. This helps users assess whether a scenario is financially plausible for a median firm.
 • OK: &lt; 0.5× sector profit
 • WARNING: 0.5–1× sector profit
 • CAUTION: ≥ 1× sector profit OR ≥ 10× reported abatement spend (proxy).</t>
  </si>
  <si>
    <t>Enter your company name</t>
  </si>
  <si>
    <t>S2</t>
  </si>
  <si>
    <t>Tool User Guide</t>
  </si>
  <si>
    <t>Required Input</t>
  </si>
  <si>
    <t>User-provided data needed to run the assessment.</t>
  </si>
  <si>
    <t xml:space="preserve">Section 1.1: Select the 1.5°C-aligned pathway corresponding to your primary sector or activity. Input 2020 base year emission and financial data </t>
  </si>
  <si>
    <t xml:space="preserve">Section 1.2: Input data required to determine the company's ongoing emissions responsibility and corresponding cost implication for the 'recognized status' </t>
  </si>
  <si>
    <t>Output / Result</t>
  </si>
  <si>
    <t>No user action required.Values are generated by the tool</t>
  </si>
  <si>
    <t xml:space="preserve">Section 1.3: Input data required to determine the company's ongoing emissions responsibility and corresponding cost implication for the 'Leadership status' </t>
  </si>
  <si>
    <t>Section 1.4: Input data required to determine the ongoing emissions responsibility in the post-2035 mandatory requirement phase</t>
  </si>
  <si>
    <t>Consultation parameter</t>
  </si>
  <si>
    <t>Users may adjust these inputs and use the outputs to inform their survey responses. These represent data points linked to specific survey questions where SBTi is seeking targeted feedback through the public consultation.</t>
  </si>
  <si>
    <t xml:space="preserve"> Draft parameters</t>
  </si>
  <si>
    <t>Users may toggle these inputs to explore sensitivity and better understand the framework. These are not linked to specific survey questions but can still inform users’ overall feedback on the draft proposal.</t>
  </si>
  <si>
    <t>illustrative scientific reference</t>
  </si>
  <si>
    <t>Users may adjust to test sensitivity; represents illustrative scenario-based assumptions, not a draft requirement.</t>
  </si>
  <si>
    <t>FLAG pathway (w/ removals)</t>
  </si>
  <si>
    <t>Select the 1.5°C-aligned pathway corresponding to your primary sector or activity.</t>
  </si>
  <si>
    <t xml:space="preserve">Scope 1 emissions </t>
  </si>
  <si>
    <t>tCO2e</t>
  </si>
  <si>
    <t>Scope 2 emissions</t>
  </si>
  <si>
    <t>Scope 3 emissions</t>
  </si>
  <si>
    <t>Annual profit</t>
  </si>
  <si>
    <t>million $</t>
  </si>
  <si>
    <t>Annual abatement spend</t>
  </si>
  <si>
    <t>Secion 1.2 Input data for 'Recognized status'  (2025-2030)</t>
  </si>
  <si>
    <t>Scope 1+2+3</t>
  </si>
  <si>
    <t>Carbon price applied across all scopes</t>
  </si>
  <si>
    <t>$/tCO2</t>
  </si>
  <si>
    <t>Differentiated price for scope 3 ?</t>
  </si>
  <si>
    <t>No</t>
  </si>
  <si>
    <t>Secion 1.3 Input data for 'Leadership status' (2025-2030)</t>
  </si>
  <si>
    <t>Company categorization</t>
  </si>
  <si>
    <t xml:space="preserve">Emission coverage </t>
  </si>
  <si>
    <t>Carbon price applied to scope 3</t>
  </si>
  <si>
    <t xml:space="preserve">Portion of verified ex-post mitigation outcome </t>
  </si>
  <si>
    <t>Average market cost to fund a mix of ex-post mitigation outcomes</t>
  </si>
  <si>
    <t>Secion 1.4 Input data for Post-2035 responsibility requirment</t>
  </si>
  <si>
    <t>Requirment start year</t>
  </si>
  <si>
    <t>Share of long-lived removals</t>
  </si>
  <si>
    <t>Market average cost of long-lived removal</t>
  </si>
  <si>
    <t xml:space="preserve">Market average cost of short-lived removal/reductions/avoidance </t>
  </si>
  <si>
    <t xml:space="preserve">Section 2.1. RECONGNIZED STATUS (2025-2030) </t>
  </si>
  <si>
    <t>Cumulative ongoing scope 1 emissions (tCO2)</t>
  </si>
  <si>
    <t>Cumulative ongoing scope 2 emissions (tCO2)</t>
  </si>
  <si>
    <t>Cumulative ongoing scope 3 emissions (tCO2)</t>
  </si>
  <si>
    <t>EMISSION INVENTORY</t>
  </si>
  <si>
    <t>Ongoing emissions covered (%)</t>
  </si>
  <si>
    <t>Ongoing emissions responsibilty volume (tCO2)</t>
  </si>
  <si>
    <t>RESPONSIBILITY</t>
  </si>
  <si>
    <t>COST IMPLICATIONS</t>
  </si>
  <si>
    <t>KEY METRICS</t>
  </si>
  <si>
    <t>Reality Check</t>
  </si>
  <si>
    <t xml:space="preserve">Section 2.2. LEADERSHIP STATUS  (2025-2030) </t>
  </si>
  <si>
    <t>Cumulative volume of verified expost mitigation outcome (tCO2)</t>
  </si>
  <si>
    <t>Financial budget for OER (million $)</t>
  </si>
  <si>
    <t>Cost (million $) to deliver verified ex-post mitigation outcomes</t>
  </si>
  <si>
    <t>Cost (million $) to fund other climate actions</t>
  </si>
  <si>
    <t>Allocated profit to deliver verified ex-post mitigation outcomes</t>
  </si>
  <si>
    <t>Allocated profit to fund other climate actions</t>
  </si>
  <si>
    <t>Annual ongoing scope 1 emissions (tCO2)</t>
  </si>
  <si>
    <t>Annual ongoing scope 2 emissions (tCO2)</t>
  </si>
  <si>
    <t>Annual ongoing scope 3 emissions (tCO2)</t>
  </si>
  <si>
    <t>Ex post mitigation activities representing long-lived removals (tCO2)</t>
  </si>
  <si>
    <t>Ex post mitigation activities representing short-lived removals (tCO2)</t>
  </si>
  <si>
    <t>Cost (million $) to deliver long-lived removals</t>
  </si>
  <si>
    <t>Cost (million $) to deliver short-lived removals</t>
  </si>
  <si>
    <t>Total cost (million $) to deliver ex-post mitigation outcomes</t>
  </si>
  <si>
    <t>% of proft allocated to deliver long-lived removals</t>
  </si>
  <si>
    <t>% of proft allocated to deliver short-lived removals</t>
  </si>
  <si>
    <t>% of proft allocated to taking responsibility of ongoing emissions</t>
  </si>
  <si>
    <t>% of abatement allocated to taking responsibility of ongoing emissions</t>
  </si>
  <si>
    <t xml:space="preserve">Section 1.1: Select the sector to load sector average emissions and financials data. </t>
  </si>
  <si>
    <t xml:space="preserve">Section 1.2: Input data required to determine ongoing emissions responsibility and corresponding cost implication for the 'recognized status' </t>
  </si>
  <si>
    <t xml:space="preserve">Section 1.3: Input data required to determine ongoing emissions responsibility and corresponding cost implication for the 'Leadership status' </t>
  </si>
  <si>
    <t>Section 1.4: Input data required to determine ongoing emissions responsibility in the post-2035 mandatory requirement phase</t>
  </si>
  <si>
    <t>Transportation</t>
  </si>
  <si>
    <t>Please select sector to load sector average data</t>
  </si>
  <si>
    <t xml:space="preserve">Scope 2 emissions </t>
  </si>
  <si>
    <t xml:space="preserve">Scope 3 emissions </t>
  </si>
  <si>
    <t>Revenue</t>
  </si>
  <si>
    <t>Profit</t>
  </si>
  <si>
    <t>Reported abatement spend</t>
  </si>
  <si>
    <t>Scope 1</t>
  </si>
  <si>
    <t>Carbon price</t>
  </si>
  <si>
    <t>Carbon price for scope all scopes</t>
  </si>
  <si>
    <t>Differentiated carbon price for scope 3</t>
  </si>
  <si>
    <t xml:space="preserve">Verified ex-post mitigation outcome </t>
  </si>
  <si>
    <t>Responsibility volume (tCO₂)</t>
  </si>
  <si>
    <t>% of proft allocated to short-lived removals  delivered</t>
  </si>
  <si>
    <t>Region</t>
  </si>
  <si>
    <t>Metric</t>
  </si>
  <si>
    <t>Unit</t>
  </si>
  <si>
    <t>Sector</t>
  </si>
  <si>
    <t>SBTi Power pathway</t>
  </si>
  <si>
    <t>World</t>
  </si>
  <si>
    <t>Absolute Emissions</t>
  </si>
  <si>
    <t>MtCO2</t>
  </si>
  <si>
    <t>Power sector pathway</t>
  </si>
  <si>
    <t>% reduction from 2020</t>
  </si>
  <si>
    <t>IEA NZE 2021</t>
  </si>
  <si>
    <t>Cement pathway</t>
  </si>
  <si>
    <t>SBTi Building pathway</t>
  </si>
  <si>
    <t>Kt CO2</t>
  </si>
  <si>
    <t>Services buildings pathway</t>
  </si>
  <si>
    <t>Residential buildings pathway</t>
  </si>
  <si>
    <t>Iron and steel pathway</t>
  </si>
  <si>
    <t>IEA NZE 2023</t>
  </si>
  <si>
    <t>"Other Sectors" pathway</t>
  </si>
  <si>
    <t>Maritime pathway (Whole sector)</t>
  </si>
  <si>
    <t>Chemical pathway (Whole sector)</t>
  </si>
  <si>
    <t>Aviation pathway (Whole sector)</t>
  </si>
  <si>
    <t>SBTi FLAG pathway</t>
  </si>
  <si>
    <t>GtCO2</t>
  </si>
  <si>
    <t>FLAG pathway (w/o removals)</t>
  </si>
  <si>
    <t>SBTi Automotove pathway</t>
  </si>
  <si>
    <t>Emission intensity</t>
  </si>
  <si>
    <t>gCO2/vkm</t>
  </si>
  <si>
    <t>Automotive (Heavy truck) pathway</t>
  </si>
  <si>
    <t>Automotive (Light duty vehicles) pathway</t>
  </si>
  <si>
    <t>Scope 2 pathway</t>
  </si>
  <si>
    <t>Electricity</t>
  </si>
  <si>
    <t>Scope 3 pathway</t>
  </si>
  <si>
    <t>Cross-sector pathway</t>
  </si>
  <si>
    <t>All activities</t>
  </si>
  <si>
    <t>User: Company</t>
  </si>
  <si>
    <t>Company</t>
  </si>
  <si>
    <t>Scope 2</t>
  </si>
  <si>
    <t>Scope 3</t>
  </si>
  <si>
    <t>Stakeholder</t>
  </si>
  <si>
    <t>Automotive (Heavy duty truck) pathway</t>
  </si>
  <si>
    <t>User: Stakeholder</t>
  </si>
  <si>
    <t>Resolved Scope 1 (t)</t>
  </si>
  <si>
    <t>Resolved Scope 2 (t)</t>
  </si>
  <si>
    <t>Resolved Scope 3 (t)</t>
  </si>
  <si>
    <t>Resolved Revenue (MUSD)</t>
  </si>
  <si>
    <t>Resolved Profit (MUSD)</t>
  </si>
  <si>
    <t>Profit_margin_%</t>
  </si>
  <si>
    <t>Automotives</t>
  </si>
  <si>
    <t>Banking</t>
  </si>
  <si>
    <t>Chemicals</t>
  </si>
  <si>
    <t>Construction</t>
  </si>
  <si>
    <t>Consumer Goods &amp; Retail</t>
  </si>
  <si>
    <t>Diversified Financials</t>
  </si>
  <si>
    <t>Food, Drink &amp; Tobacco</t>
  </si>
  <si>
    <t>Health Care &amp; Pharmaceuticals</t>
  </si>
  <si>
    <t>IT Software &amp; Services</t>
  </si>
  <si>
    <t>Insurance</t>
  </si>
  <si>
    <t>Media &amp; Telecommunications Services</t>
  </si>
  <si>
    <t>Mining &amp; Materials</t>
  </si>
  <si>
    <t>Oil &amp; Gas Operations</t>
  </si>
  <si>
    <t>Technology Hardware &amp; Equipment</t>
  </si>
  <si>
    <t>Trading Companies &amp; Conglomerates</t>
  </si>
  <si>
    <t>Utilities</t>
  </si>
  <si>
    <t>Sector average</t>
  </si>
  <si>
    <t xml:space="preserve">User: Company </t>
  </si>
  <si>
    <t>Scope 1+2</t>
  </si>
  <si>
    <t>Selection</t>
  </si>
  <si>
    <t>Requirement</t>
  </si>
  <si>
    <t>Recognition</t>
  </si>
  <si>
    <t>Neutralization</t>
  </si>
  <si>
    <t>Approach / Source</t>
  </si>
  <si>
    <t>Carbon Price ($/tCO₂e)</t>
  </si>
  <si>
    <t>SBTi research</t>
  </si>
  <si>
    <t>Implicit price - MACC</t>
  </si>
  <si>
    <t>Policy-driven – EU ETS</t>
  </si>
  <si>
    <t>Policy-driven – global ETS range</t>
  </si>
  <si>
    <t>Marginal damage – White House SCC</t>
  </si>
  <si>
    <t>Marginal damage – IPCC 1.5°C pathway</t>
  </si>
  <si>
    <t>Marginal damage – RFF/UC Berkeley GIVE model</t>
  </si>
  <si>
    <t>Marginal damage – Government of Canada</t>
  </si>
  <si>
    <t>Marginal damage – European Commission</t>
  </si>
  <si>
    <t>Marginal damage – US EPA (2030, 1.5% discount)</t>
  </si>
  <si>
    <t>Ability-to-pay – Sector profits</t>
  </si>
  <si>
    <t>Corporate example – Klarna (S1+2)</t>
  </si>
  <si>
    <t>Corporate example – BCG</t>
  </si>
  <si>
    <t>Corporate example – Autodesk</t>
  </si>
  <si>
    <t>Corporate example – Microsoft</t>
  </si>
  <si>
    <t>Corporate example – Klarna (travel)</t>
  </si>
  <si>
    <t>Corporate example – Klarna (Other S3)</t>
  </si>
  <si>
    <t>OER trend</t>
  </si>
  <si>
    <t xml:space="preserve">Ongoing emissions </t>
  </si>
  <si>
    <t>OER</t>
  </si>
  <si>
    <t xml:space="preserve">Share of Long-lived CDR </t>
  </si>
  <si>
    <t>2035-2040</t>
  </si>
  <si>
    <t>2041-2045</t>
  </si>
  <si>
    <t>2046-2050</t>
  </si>
  <si>
    <t xml:space="preserve">$/tCO2 </t>
  </si>
  <si>
    <t xml:space="preserve">Section 2.3. POST-2035 RESPONSIBILITY REQUIREMENT </t>
  </si>
  <si>
    <t>Category A</t>
  </si>
  <si>
    <t>Allocated profit to taking responsibility of 100% ongoing emissions</t>
  </si>
  <si>
    <t>Allocated profit to taking responsibility of 100% of ongoing emissions</t>
  </si>
  <si>
    <t>Cumulative Ongoing emissions responsibilty volume (tCO2)</t>
  </si>
  <si>
    <t>Section 2.1-2.3: Summary of scale of responsibility, cost implications across responsibility levels, and key financial and responsibility metrics</t>
  </si>
  <si>
    <t>Section 1.1. Input data for Company 2020 base emissions, financial metrics and climate-related expenditure</t>
  </si>
  <si>
    <t>Category 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</si>
</sst>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164" formatCode="0.0"/>
    <numFmt numFmtId="165" formatCode="#,##0.000"/>
    <numFmt numFmtId="166" formatCode="0.000%"/>
    <numFmt numFmtId="167" formatCode="[$$]#,##0.000"/>
    <numFmt numFmtId="168" formatCode="0.000"/>
  </numFmts>
  <fonts count="63" x14ac:knownFonts="1">
    <font>
      <sz val="10"/>
      <color rgb="FF000000"/>
      <name val="Arial"/>
      <scheme val="minor"/>
    </font>
    <font>
      <sz val="11"/>
      <color theme="1"/>
      <name val="Calibri"/>
      <family val="2"/>
    </font>
    <font>
      <b/>
      <sz val="22"/>
      <color theme="1"/>
      <name val="Arial"/>
      <family val="2"/>
    </font>
    <font>
      <sz val="10"/>
      <name val="Arial"/>
      <family val="2"/>
    </font>
    <font>
      <b/>
      <sz val="10"/>
      <color theme="1"/>
      <name val="Arial"/>
      <family val="2"/>
    </font>
    <font>
      <u/>
      <sz val="10"/>
      <color rgb="FF0563C1"/>
      <name val="Arial"/>
      <family val="2"/>
    </font>
    <font>
      <sz val="14"/>
      <color rgb="FFB42D33"/>
      <name val="Arial"/>
      <family val="2"/>
    </font>
    <font>
      <b/>
      <sz val="20"/>
      <color rgb="FF00546E"/>
      <name val="Arial"/>
      <family val="2"/>
    </font>
    <font>
      <sz val="10"/>
      <color rgb="FFFFFFFF"/>
      <name val="Arial"/>
      <family val="2"/>
    </font>
    <font>
      <b/>
      <sz val="10"/>
      <color rgb="FFFFFFFF"/>
      <name val="Arial"/>
      <family val="2"/>
    </font>
    <font>
      <sz val="11"/>
      <color rgb="FFFFFFFF"/>
      <name val="Arial"/>
      <family val="2"/>
    </font>
    <font>
      <sz val="10"/>
      <color theme="1"/>
      <name val="Arial"/>
      <family val="2"/>
    </font>
    <font>
      <sz val="10"/>
      <color rgb="FF000000"/>
      <name val="Arial"/>
      <family val="2"/>
    </font>
    <font>
      <u/>
      <sz val="10"/>
      <color rgb="FF0563C1"/>
      <name val="Arial"/>
      <family val="2"/>
    </font>
    <font>
      <b/>
      <sz val="22"/>
      <color rgb="FFFFFFFF"/>
      <name val="Arial"/>
      <family val="2"/>
    </font>
    <font>
      <sz val="10"/>
      <color rgb="FF00546E"/>
      <name val="Arial"/>
      <family val="2"/>
    </font>
    <font>
      <b/>
      <sz val="20"/>
      <color rgb="FF000000"/>
      <name val="Arial"/>
      <family val="2"/>
    </font>
    <font>
      <b/>
      <sz val="16"/>
      <color rgb="FF00546E"/>
      <name val="Arial"/>
      <family val="2"/>
    </font>
    <font>
      <b/>
      <sz val="12"/>
      <color rgb="FFFFFFFF"/>
      <name val="Arial"/>
      <family val="2"/>
    </font>
    <font>
      <sz val="12"/>
      <color rgb="FF000000"/>
      <name val="Arial"/>
      <family val="2"/>
    </font>
    <font>
      <sz val="11"/>
      <color rgb="FF4C1130"/>
      <name val="Calibri"/>
      <family val="2"/>
    </font>
    <font>
      <u/>
      <sz val="10"/>
      <color rgb="FF0563C1"/>
      <name val="Arial"/>
      <family val="2"/>
    </font>
    <font>
      <sz val="11"/>
      <color theme="1"/>
      <name val="Arial"/>
      <family val="2"/>
    </font>
    <font>
      <b/>
      <sz val="11"/>
      <color rgb="FFFFFFFF"/>
      <name val="Arial"/>
      <family val="2"/>
    </font>
    <font>
      <sz val="11"/>
      <color rgb="FF434343"/>
      <name val="Arial"/>
      <family val="2"/>
    </font>
    <font>
      <sz val="11"/>
      <color rgb="FF000000"/>
      <name val="Arial"/>
      <family val="2"/>
    </font>
    <font>
      <b/>
      <sz val="11"/>
      <color theme="0"/>
      <name val="Arial"/>
      <family val="2"/>
    </font>
    <font>
      <b/>
      <sz val="11"/>
      <color theme="1"/>
      <name val="Arial"/>
      <family val="2"/>
    </font>
    <font>
      <sz val="11"/>
      <color rgb="FF000000"/>
      <name val="Calibri"/>
      <family val="2"/>
    </font>
    <font>
      <sz val="11"/>
      <color theme="0"/>
      <name val="Arial"/>
      <family val="2"/>
    </font>
    <font>
      <b/>
      <sz val="11"/>
      <color rgb="FF000000"/>
      <name val="Arial"/>
      <family val="2"/>
    </font>
    <font>
      <sz val="10"/>
      <color theme="0"/>
      <name val="Arial"/>
      <family val="2"/>
    </font>
    <font>
      <b/>
      <sz val="11"/>
      <color rgb="FF434343"/>
      <name val="Calibri"/>
      <family val="2"/>
    </font>
    <font>
      <i/>
      <sz val="11"/>
      <color theme="1"/>
      <name val="Arial"/>
      <family val="2"/>
    </font>
    <font>
      <sz val="10"/>
      <color rgb="FF434343"/>
      <name val="Arial"/>
      <family val="2"/>
    </font>
    <font>
      <i/>
      <sz val="11"/>
      <color rgb="FF434343"/>
      <name val="Arial"/>
      <family val="2"/>
    </font>
    <font>
      <i/>
      <sz val="10"/>
      <color rgb="FF434343"/>
      <name val="Arial"/>
      <family val="2"/>
    </font>
    <font>
      <i/>
      <sz val="10"/>
      <color theme="1"/>
      <name val="Arial"/>
      <family val="2"/>
    </font>
    <font>
      <sz val="11"/>
      <color rgb="FFFFFFFF"/>
      <name val="Calibri"/>
      <family val="2"/>
    </font>
    <font>
      <i/>
      <sz val="11"/>
      <color rgb="FF000000"/>
      <name val="Arial"/>
      <family val="2"/>
    </font>
    <font>
      <b/>
      <sz val="11"/>
      <color rgb="FF000000"/>
      <name val="Calibri"/>
      <family val="2"/>
    </font>
    <font>
      <b/>
      <sz val="11"/>
      <color theme="0"/>
      <name val="Calibri"/>
      <family val="2"/>
    </font>
    <font>
      <b/>
      <sz val="11"/>
      <color theme="1"/>
      <name val="Calibri"/>
      <family val="2"/>
    </font>
    <font>
      <b/>
      <sz val="11"/>
      <color rgb="FF3E5B00"/>
      <name val="Arial"/>
      <family val="2"/>
    </font>
    <font>
      <i/>
      <sz val="11"/>
      <color rgb="FFFFFFFF"/>
      <name val="Arial"/>
      <family val="2"/>
    </font>
    <font>
      <i/>
      <sz val="11"/>
      <color rgb="FFFF0000"/>
      <name val="Arial"/>
      <family val="2"/>
    </font>
    <font>
      <b/>
      <sz val="11"/>
      <color rgb="FF434343"/>
      <name val="Arial"/>
      <family val="2"/>
    </font>
    <font>
      <sz val="11"/>
      <color rgb="FF434343"/>
      <name val="Calibri"/>
      <family val="2"/>
    </font>
    <font>
      <i/>
      <sz val="11"/>
      <color rgb="FF000000"/>
      <name val="Calibri"/>
      <family val="2"/>
    </font>
    <font>
      <sz val="11"/>
      <color rgb="FFFF0000"/>
      <name val="Arial"/>
      <family val="2"/>
    </font>
    <font>
      <b/>
      <i/>
      <sz val="11"/>
      <color rgb="FF000000"/>
      <name val="Arial"/>
      <family val="2"/>
    </font>
    <font>
      <b/>
      <sz val="10"/>
      <color rgb="FF434343"/>
      <name val="Arial"/>
      <family val="2"/>
    </font>
    <font>
      <sz val="10"/>
      <color theme="1"/>
      <name val="Arial"/>
      <family val="2"/>
      <scheme val="minor"/>
    </font>
    <font>
      <sz val="11"/>
      <color theme="0"/>
      <name val="Calibri"/>
      <family val="2"/>
    </font>
    <font>
      <sz val="11"/>
      <color theme="0"/>
      <name val="Raleway"/>
    </font>
    <font>
      <sz val="11"/>
      <color theme="1"/>
      <name val="Raleway"/>
    </font>
    <font>
      <b/>
      <sz val="9"/>
      <color rgb="FF434343"/>
      <name val="Arial"/>
      <family val="2"/>
    </font>
    <font>
      <sz val="9"/>
      <color rgb="FF434343"/>
      <name val="Arial"/>
      <family val="2"/>
    </font>
    <font>
      <b/>
      <sz val="10"/>
      <color rgb="FF000000"/>
      <name val="Arial"/>
      <family val="2"/>
    </font>
    <font>
      <b/>
      <sz val="14"/>
      <color rgb="FFB42D33"/>
      <name val="Arial"/>
      <family val="2"/>
    </font>
    <font>
      <i/>
      <sz val="10"/>
      <color theme="1"/>
      <name val="Arial"/>
      <family val="2"/>
    </font>
    <font>
      <sz val="10"/>
      <color rgb="FFFFFFFF"/>
      <name val="Arial"/>
      <family val="2"/>
    </font>
    <font>
      <b/>
      <sz val="12"/>
      <color rgb="FFFFFFFF"/>
      <name val="Arial"/>
      <family val="2"/>
    </font>
  </fonts>
  <fills count="21">
    <fill>
      <patternFill patternType="none"/>
    </fill>
    <fill>
      <patternFill patternType="gray125"/>
    </fill>
    <fill>
      <patternFill patternType="solid">
        <fgColor rgb="FFFFFFFF"/>
        <bgColor rgb="FFFFFFFF"/>
      </patternFill>
    </fill>
    <fill>
      <patternFill patternType="solid">
        <fgColor theme="0"/>
        <bgColor theme="0"/>
      </patternFill>
    </fill>
    <fill>
      <patternFill patternType="solid">
        <fgColor rgb="FF00546E"/>
        <bgColor rgb="FF00546E"/>
      </patternFill>
    </fill>
    <fill>
      <patternFill patternType="solid">
        <fgColor rgb="FF12284C"/>
        <bgColor rgb="FF12284C"/>
      </patternFill>
    </fill>
    <fill>
      <patternFill patternType="solid">
        <fgColor rgb="FFF5A81C"/>
        <bgColor rgb="FFF5A81C"/>
      </patternFill>
    </fill>
    <fill>
      <patternFill patternType="solid">
        <fgColor rgb="FFF6A81C"/>
        <bgColor rgb="FFF6A81C"/>
      </patternFill>
    </fill>
    <fill>
      <patternFill patternType="solid">
        <fgColor rgb="FF11274B"/>
        <bgColor rgb="FF11274B"/>
      </patternFill>
    </fill>
    <fill>
      <patternFill patternType="solid">
        <fgColor rgb="FF808080"/>
        <bgColor rgb="FF808080"/>
      </patternFill>
    </fill>
    <fill>
      <patternFill patternType="solid">
        <fgColor rgb="FF00546D"/>
        <bgColor rgb="FF00546D"/>
      </patternFill>
    </fill>
    <fill>
      <patternFill patternType="solid">
        <fgColor rgb="FFF7D379"/>
        <bgColor rgb="FFF7D379"/>
      </patternFill>
    </fill>
    <fill>
      <patternFill patternType="solid">
        <fgColor rgb="FFD8D8D8"/>
        <bgColor rgb="FFD8D8D8"/>
      </patternFill>
    </fill>
    <fill>
      <patternFill patternType="solid">
        <fgColor rgb="FF7030A0"/>
        <bgColor rgb="FF7030A0"/>
      </patternFill>
    </fill>
    <fill>
      <patternFill patternType="solid">
        <fgColor rgb="FF1F6166"/>
        <bgColor rgb="FF1F6166"/>
      </patternFill>
    </fill>
    <fill>
      <patternFill patternType="solid">
        <fgColor rgb="FF002060"/>
        <bgColor rgb="FF002060"/>
      </patternFill>
    </fill>
    <fill>
      <patternFill patternType="solid">
        <fgColor theme="6"/>
        <bgColor theme="6"/>
      </patternFill>
    </fill>
    <fill>
      <patternFill patternType="solid">
        <fgColor rgb="FFFFF2CB"/>
        <bgColor rgb="FFFFF2CB"/>
      </patternFill>
    </fill>
    <fill>
      <patternFill patternType="solid">
        <fgColor rgb="FFFEF1CC"/>
        <bgColor rgb="FFFEF1CC"/>
      </patternFill>
    </fill>
    <fill>
      <patternFill patternType="solid">
        <fgColor rgb="FFB4C6E7"/>
        <bgColor rgb="FFB4C6E7"/>
      </patternFill>
    </fill>
    <fill>
      <patternFill patternType="solid">
        <fgColor rgb="FFFEF2CB"/>
        <bgColor rgb="FFFEF2CB"/>
      </patternFill>
    </fill>
  </fills>
  <borders count="55">
    <border>
      <left/>
      <right/>
      <top/>
      <bottom/>
      <diagonal/>
    </border>
    <border>
      <left/>
      <right/>
      <top/>
      <bottom/>
      <diagonal/>
    </border>
    <border>
      <left/>
      <right/>
      <top/>
      <bottom/>
      <diagonal/>
    </border>
    <border>
      <left/>
      <right/>
      <top/>
      <bottom/>
      <diagonal/>
    </border>
    <border>
      <left/>
      <right/>
      <top/>
      <bottom/>
      <diagonal/>
    </border>
    <border>
      <left/>
      <right/>
      <top/>
      <bottom style="thin">
        <color rgb="FF00546E"/>
      </bottom>
      <diagonal/>
    </border>
    <border>
      <left/>
      <right/>
      <top style="thin">
        <color rgb="FF00546E"/>
      </top>
      <bottom/>
      <diagonal/>
    </border>
    <border>
      <left/>
      <right/>
      <top style="thin">
        <color rgb="FF00546E"/>
      </top>
      <bottom/>
      <diagonal/>
    </border>
    <border>
      <left/>
      <right/>
      <top style="thin">
        <color rgb="FF00546E"/>
      </top>
      <bottom/>
      <diagonal/>
    </border>
    <border>
      <left/>
      <right/>
      <top/>
      <bottom/>
      <diagonal/>
    </border>
    <border>
      <left/>
      <right/>
      <top/>
      <bottom/>
      <diagonal/>
    </border>
    <border>
      <left/>
      <right/>
      <top/>
      <bottom/>
      <diagonal/>
    </border>
    <border>
      <left/>
      <right/>
      <top/>
      <bottom/>
      <diagonal/>
    </border>
    <border>
      <left/>
      <right/>
      <top/>
      <bottom/>
      <diagonal/>
    </border>
    <border>
      <left style="thick">
        <color theme="0"/>
      </left>
      <right/>
      <top style="thick">
        <color theme="0"/>
      </top>
      <bottom style="thick">
        <color theme="0"/>
      </bottom>
      <diagonal/>
    </border>
    <border>
      <left/>
      <right/>
      <top style="thick">
        <color theme="0"/>
      </top>
      <bottom style="thick">
        <color theme="0"/>
      </bottom>
      <diagonal/>
    </border>
    <border>
      <left/>
      <right style="thick">
        <color theme="0"/>
      </right>
      <top style="thick">
        <color theme="0"/>
      </top>
      <bottom style="thick">
        <color theme="0"/>
      </bottom>
      <diagonal/>
    </border>
    <border>
      <left/>
      <right/>
      <top style="thick">
        <color theme="0"/>
      </top>
      <bottom style="thick">
        <color theme="0"/>
      </bottom>
      <diagonal/>
    </border>
    <border>
      <left style="thick">
        <color theme="0"/>
      </left>
      <right/>
      <top style="thick">
        <color theme="0"/>
      </top>
      <bottom/>
      <diagonal/>
    </border>
    <border>
      <left/>
      <right/>
      <top style="thick">
        <color theme="0"/>
      </top>
      <bottom/>
      <diagonal/>
    </border>
    <border>
      <left/>
      <right style="thick">
        <color theme="0"/>
      </right>
      <top style="thick">
        <color theme="0"/>
      </top>
      <bottom/>
      <diagonal/>
    </border>
    <border>
      <left/>
      <right/>
      <top style="thick">
        <color theme="0"/>
      </top>
      <bottom/>
      <diagonal/>
    </border>
    <border>
      <left style="thick">
        <color theme="0"/>
      </left>
      <right style="thick">
        <color theme="0"/>
      </right>
      <top style="thick">
        <color theme="0"/>
      </top>
      <bottom/>
      <diagonal/>
    </border>
    <border>
      <left style="thick">
        <color theme="0"/>
      </left>
      <right/>
      <top/>
      <bottom style="thick">
        <color theme="0"/>
      </bottom>
      <diagonal/>
    </border>
    <border>
      <left/>
      <right/>
      <top/>
      <bottom style="thick">
        <color theme="0"/>
      </bottom>
      <diagonal/>
    </border>
    <border>
      <left/>
      <right style="thick">
        <color theme="0"/>
      </right>
      <top/>
      <bottom style="thick">
        <color theme="0"/>
      </bottom>
      <diagonal/>
    </border>
    <border>
      <left style="thick">
        <color theme="0"/>
      </left>
      <right/>
      <top/>
      <bottom/>
      <diagonal/>
    </border>
    <border>
      <left/>
      <right/>
      <top/>
      <bottom style="thick">
        <color theme="0"/>
      </bottom>
      <diagonal/>
    </border>
    <border>
      <left/>
      <right style="thick">
        <color theme="0"/>
      </right>
      <top style="thick">
        <color theme="0"/>
      </top>
      <bottom/>
      <diagonal/>
    </border>
    <border>
      <left/>
      <right/>
      <top/>
      <bottom style="thick">
        <color theme="0"/>
      </bottom>
      <diagonal/>
    </border>
    <border>
      <left/>
      <right/>
      <top/>
      <bottom style="thin">
        <color rgb="FF000000"/>
      </bottom>
      <diagonal/>
    </border>
    <border>
      <left/>
      <right/>
      <top/>
      <bottom/>
      <diagonal/>
    </border>
    <border>
      <left/>
      <right/>
      <top/>
      <bottom/>
      <diagonal/>
    </border>
    <border>
      <left/>
      <right/>
      <top/>
      <bottom/>
      <diagonal/>
    </border>
    <border>
      <left/>
      <right/>
      <top style="thick">
        <color theme="0"/>
      </top>
      <bottom/>
      <diagonal/>
    </border>
    <border>
      <left/>
      <right/>
      <top/>
      <bottom style="thin">
        <color rgb="FF000000"/>
      </bottom>
      <diagonal/>
    </border>
    <border>
      <left/>
      <right/>
      <top/>
      <bottom style="medium">
        <color rgb="FF00759A"/>
      </bottom>
      <diagonal/>
    </border>
    <border>
      <left/>
      <right style="thin">
        <color rgb="FF00546E"/>
      </right>
      <top style="thin">
        <color rgb="FF00546E"/>
      </top>
      <bottom style="thin">
        <color rgb="FF00546E"/>
      </bottom>
      <diagonal/>
    </border>
    <border>
      <left/>
      <right/>
      <top style="medium">
        <color theme="0"/>
      </top>
      <bottom style="medium">
        <color theme="0"/>
      </bottom>
      <diagonal/>
    </border>
    <border>
      <left/>
      <right/>
      <top style="thick">
        <color theme="0"/>
      </top>
      <bottom style="medium">
        <color theme="0"/>
      </bottom>
      <diagonal/>
    </border>
    <border>
      <left/>
      <right/>
      <top/>
      <bottom style="medium">
        <color theme="0"/>
      </bottom>
      <diagonal/>
    </border>
    <border>
      <left style="thin">
        <color rgb="FF00546E"/>
      </left>
      <right style="thin">
        <color rgb="FF00546E"/>
      </right>
      <top style="thick">
        <color theme="0"/>
      </top>
      <bottom style="medium">
        <color theme="0"/>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546E"/>
      </top>
      <bottom/>
      <diagonal/>
    </border>
    <border>
      <left style="thin">
        <color rgb="FF000000"/>
      </left>
      <right/>
      <top style="thin">
        <color rgb="FF000000"/>
      </top>
      <bottom style="thin">
        <color rgb="FF000000"/>
      </bottom>
      <diagonal/>
    </border>
    <border>
      <left/>
      <right/>
      <top/>
      <bottom style="thin">
        <color rgb="FF00546E"/>
      </bottom>
      <diagonal/>
    </border>
    <border>
      <left style="medium">
        <color rgb="FF7F7F7F"/>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s>
  <cellStyleXfs count="1">
    <xf numFmtId="0" fontId="0" fillId="0" borderId="0"/>
  </cellStyleXfs>
  <cellXfs count="453">
    <xf numFmtId="0" fontId="0" fillId="0" borderId="0" xfId="0"/>
    <xf numFmtId="0" fontId="1" fillId="2" borderId="1" xfId="0" applyFont="1" applyFill="1" applyBorder="1"/>
    <xf numFmtId="0" fontId="4" fillId="2" borderId="1" xfId="0" applyFont="1" applyFill="1" applyBorder="1" applyAlignment="1">
      <alignment horizontal="right"/>
    </xf>
    <xf numFmtId="164" fontId="1" fillId="2" borderId="1" xfId="0" applyNumberFormat="1" applyFont="1" applyFill="1" applyBorder="1" applyAlignment="1">
      <alignment horizontal="left"/>
    </xf>
    <xf numFmtId="0" fontId="5" fillId="2" borderId="1" xfId="0" applyFont="1" applyFill="1" applyBorder="1"/>
    <xf numFmtId="0" fontId="1" fillId="2" borderId="5" xfId="0" applyFont="1" applyFill="1" applyBorder="1"/>
    <xf numFmtId="0" fontId="1" fillId="2" borderId="1" xfId="0" applyFont="1" applyFill="1" applyBorder="1" applyAlignment="1">
      <alignment vertical="top"/>
    </xf>
    <xf numFmtId="0" fontId="7" fillId="3" borderId="5" xfId="0" applyFont="1" applyFill="1" applyBorder="1" applyAlignment="1">
      <alignment vertical="center"/>
    </xf>
    <xf numFmtId="0" fontId="7" fillId="2" borderId="5" xfId="0" applyFont="1" applyFill="1" applyBorder="1"/>
    <xf numFmtId="0" fontId="8" fillId="4" borderId="22" xfId="0" applyFont="1" applyFill="1" applyBorder="1" applyAlignment="1">
      <alignment horizontal="left" vertical="center"/>
    </xf>
    <xf numFmtId="0" fontId="8" fillId="2" borderId="1" xfId="0" applyFont="1" applyFill="1" applyBorder="1" applyAlignment="1">
      <alignment horizontal="left" wrapText="1"/>
    </xf>
    <xf numFmtId="0" fontId="8" fillId="4" borderId="27" xfId="0" applyFont="1" applyFill="1" applyBorder="1" applyAlignment="1">
      <alignment horizontal="left" vertical="center"/>
    </xf>
    <xf numFmtId="0" fontId="9" fillId="4" borderId="28" xfId="0" applyFont="1" applyFill="1" applyBorder="1" applyAlignment="1">
      <alignment horizontal="left"/>
    </xf>
    <xf numFmtId="0" fontId="9" fillId="4" borderId="28" xfId="0" applyFont="1" applyFill="1" applyBorder="1" applyAlignment="1">
      <alignment horizontal="left" vertical="center"/>
    </xf>
    <xf numFmtId="0" fontId="11" fillId="0" borderId="0" xfId="0" applyFont="1"/>
    <xf numFmtId="0" fontId="4" fillId="2" borderId="1" xfId="0" applyFont="1" applyFill="1" applyBorder="1"/>
    <xf numFmtId="164" fontId="1" fillId="2" borderId="1" xfId="0" applyNumberFormat="1" applyFont="1" applyFill="1" applyBorder="1"/>
    <xf numFmtId="0" fontId="2" fillId="2" borderId="1" xfId="0" applyFont="1" applyFill="1" applyBorder="1"/>
    <xf numFmtId="0" fontId="12" fillId="0" borderId="0" xfId="0" applyFont="1"/>
    <xf numFmtId="0" fontId="1" fillId="2" borderId="30" xfId="0" applyFont="1" applyFill="1" applyBorder="1"/>
    <xf numFmtId="0" fontId="1" fillId="2" borderId="30" xfId="0" applyFont="1" applyFill="1" applyBorder="1" applyAlignment="1">
      <alignment vertical="center"/>
    </xf>
    <xf numFmtId="0" fontId="13" fillId="2" borderId="30" xfId="0" applyFont="1" applyFill="1" applyBorder="1" applyAlignment="1">
      <alignment vertical="center"/>
    </xf>
    <xf numFmtId="0" fontId="15" fillId="2" borderId="1" xfId="0" applyFont="1" applyFill="1" applyBorder="1" applyAlignment="1">
      <alignment horizontal="left" vertical="top" wrapText="1"/>
    </xf>
    <xf numFmtId="0" fontId="16" fillId="2" borderId="1" xfId="0" applyFont="1" applyFill="1" applyBorder="1" applyAlignment="1">
      <alignment vertical="center"/>
    </xf>
    <xf numFmtId="0" fontId="17" fillId="2" borderId="1" xfId="0" applyFont="1" applyFill="1" applyBorder="1" applyAlignment="1">
      <alignment vertical="center"/>
    </xf>
    <xf numFmtId="0" fontId="12" fillId="3" borderId="1" xfId="0" applyFont="1" applyFill="1" applyBorder="1"/>
    <xf numFmtId="0" fontId="7" fillId="2" borderId="1" xfId="0" applyFont="1" applyFill="1" applyBorder="1" applyAlignment="1">
      <alignment vertical="center"/>
    </xf>
    <xf numFmtId="0" fontId="18" fillId="6" borderId="1" xfId="0" applyFont="1" applyFill="1" applyBorder="1" applyAlignment="1">
      <alignment horizontal="center" vertical="center" wrapText="1"/>
    </xf>
    <xf numFmtId="0" fontId="18" fillId="7" borderId="1" xfId="0" applyFont="1" applyFill="1" applyBorder="1" applyAlignment="1">
      <alignment horizontal="center" vertical="center" wrapText="1"/>
    </xf>
    <xf numFmtId="0" fontId="18" fillId="7" borderId="1" xfId="0" applyFont="1" applyFill="1" applyBorder="1" applyAlignment="1">
      <alignment vertical="center" wrapText="1"/>
    </xf>
    <xf numFmtId="0" fontId="18" fillId="5" borderId="1" xfId="0" applyFont="1" applyFill="1" applyBorder="1"/>
    <xf numFmtId="0" fontId="18" fillId="5" borderId="1" xfId="0" applyFont="1" applyFill="1" applyBorder="1" applyAlignment="1">
      <alignment horizontal="center" vertical="center"/>
    </xf>
    <xf numFmtId="0" fontId="19" fillId="8" borderId="1" xfId="0" applyFont="1" applyFill="1" applyBorder="1" applyAlignment="1">
      <alignment vertical="center"/>
    </xf>
    <xf numFmtId="0" fontId="18" fillId="9" borderId="1" xfId="0" applyFont="1" applyFill="1" applyBorder="1" applyAlignment="1">
      <alignment horizontal="center" vertical="center" wrapText="1"/>
    </xf>
    <xf numFmtId="0" fontId="12" fillId="9" borderId="1" xfId="0" applyFont="1" applyFill="1" applyBorder="1"/>
    <xf numFmtId="0" fontId="18" fillId="8" borderId="1" xfId="0" applyFont="1" applyFill="1" applyBorder="1" applyAlignment="1">
      <alignment horizontal="center" vertical="center"/>
    </xf>
    <xf numFmtId="0" fontId="9" fillId="4" borderId="28" xfId="0" applyFont="1" applyFill="1" applyBorder="1" applyAlignment="1">
      <alignment horizontal="left" vertical="center" wrapText="1"/>
    </xf>
    <xf numFmtId="0" fontId="11" fillId="2" borderId="34" xfId="0" applyFont="1" applyFill="1" applyBorder="1" applyAlignment="1">
      <alignment horizontal="center" vertical="center"/>
    </xf>
    <xf numFmtId="0" fontId="1" fillId="0" borderId="0" xfId="0" applyFont="1"/>
    <xf numFmtId="0" fontId="2" fillId="0" borderId="0" xfId="0" applyFont="1"/>
    <xf numFmtId="0" fontId="20" fillId="0" borderId="0" xfId="0" applyFont="1"/>
    <xf numFmtId="0" fontId="4" fillId="0" borderId="0" xfId="0" applyFont="1" applyAlignment="1">
      <alignment horizontal="right"/>
    </xf>
    <xf numFmtId="164" fontId="1" fillId="0" borderId="0" xfId="0" applyNumberFormat="1" applyFont="1"/>
    <xf numFmtId="164" fontId="1" fillId="0" borderId="0" xfId="0" applyNumberFormat="1" applyFont="1" applyAlignment="1">
      <alignment horizontal="left"/>
    </xf>
    <xf numFmtId="0" fontId="21" fillId="0" borderId="0" xfId="0" applyFont="1"/>
    <xf numFmtId="0" fontId="1" fillId="0" borderId="35" xfId="0" applyFont="1" applyBorder="1"/>
    <xf numFmtId="0" fontId="1" fillId="0" borderId="36" xfId="0" applyFont="1" applyBorder="1"/>
    <xf numFmtId="0" fontId="22" fillId="0" borderId="0" xfId="0" applyFont="1"/>
    <xf numFmtId="0" fontId="23" fillId="2" borderId="1" xfId="0" applyFont="1" applyFill="1" applyBorder="1" applyAlignment="1">
      <alignment horizontal="center"/>
    </xf>
    <xf numFmtId="0" fontId="24" fillId="2" borderId="1" xfId="0" applyFont="1" applyFill="1" applyBorder="1" applyAlignment="1">
      <alignment horizontal="center" wrapText="1"/>
    </xf>
    <xf numFmtId="0" fontId="24" fillId="0" borderId="0" xfId="0" applyFont="1"/>
    <xf numFmtId="0" fontId="25" fillId="2" borderId="1" xfId="0" applyFont="1" applyFill="1" applyBorder="1"/>
    <xf numFmtId="0" fontId="24" fillId="2" borderId="1" xfId="0" applyFont="1" applyFill="1" applyBorder="1"/>
    <xf numFmtId="0" fontId="26" fillId="4" borderId="1" xfId="0" applyFont="1" applyFill="1" applyBorder="1" applyAlignment="1">
      <alignment horizontal="left" vertical="center"/>
    </xf>
    <xf numFmtId="0" fontId="10" fillId="0" borderId="0" xfId="0" applyFont="1"/>
    <xf numFmtId="0" fontId="10" fillId="2" borderId="1" xfId="0" applyFont="1" applyFill="1" applyBorder="1" applyAlignment="1">
      <alignment horizontal="center" wrapText="1"/>
    </xf>
    <xf numFmtId="4" fontId="10" fillId="0" borderId="0" xfId="0" applyNumberFormat="1" applyFont="1"/>
    <xf numFmtId="0" fontId="23" fillId="2" borderId="1" xfId="0" applyFont="1" applyFill="1" applyBorder="1"/>
    <xf numFmtId="0" fontId="22" fillId="2" borderId="1" xfId="0" applyFont="1" applyFill="1" applyBorder="1"/>
    <xf numFmtId="0" fontId="27" fillId="0" borderId="0" xfId="0" applyFont="1"/>
    <xf numFmtId="0" fontId="25" fillId="11" borderId="1" xfId="0" applyFont="1" applyFill="1" applyBorder="1" applyAlignment="1">
      <alignment vertical="center"/>
    </xf>
    <xf numFmtId="0" fontId="11" fillId="0" borderId="0" xfId="0" applyFont="1" applyAlignment="1">
      <alignment vertical="center"/>
    </xf>
    <xf numFmtId="0" fontId="28" fillId="0" borderId="0" xfId="0" applyFont="1"/>
    <xf numFmtId="0" fontId="12" fillId="0" borderId="0" xfId="0" applyFont="1" applyAlignment="1">
      <alignment vertical="center"/>
    </xf>
    <xf numFmtId="0" fontId="24" fillId="0" borderId="0" xfId="0" applyFont="1" applyAlignment="1">
      <alignment vertical="top" wrapText="1"/>
    </xf>
    <xf numFmtId="0" fontId="28" fillId="2" borderId="1" xfId="0" applyFont="1" applyFill="1" applyBorder="1"/>
    <xf numFmtId="4" fontId="24" fillId="0" borderId="0" xfId="0" applyNumberFormat="1" applyFont="1"/>
    <xf numFmtId="0" fontId="12" fillId="12" borderId="1" xfId="0" applyFont="1" applyFill="1" applyBorder="1" applyAlignment="1">
      <alignment vertical="center"/>
    </xf>
    <xf numFmtId="0" fontId="24" fillId="0" borderId="0" xfId="0" applyFont="1" applyAlignment="1">
      <alignment vertical="center" wrapText="1"/>
    </xf>
    <xf numFmtId="0" fontId="22" fillId="0" borderId="0" xfId="0" applyFont="1" applyAlignment="1">
      <alignment vertical="top" wrapText="1"/>
    </xf>
    <xf numFmtId="0" fontId="29" fillId="13" borderId="1" xfId="0" applyFont="1" applyFill="1" applyBorder="1" applyAlignment="1">
      <alignment vertical="center" wrapText="1"/>
    </xf>
    <xf numFmtId="0" fontId="25" fillId="0" borderId="0" xfId="0" applyFont="1"/>
    <xf numFmtId="0" fontId="25" fillId="2" borderId="1" xfId="0" applyFont="1" applyFill="1" applyBorder="1" applyAlignment="1">
      <alignment horizontal="center" wrapText="1"/>
    </xf>
    <xf numFmtId="4" fontId="25" fillId="0" borderId="0" xfId="0" applyNumberFormat="1" applyFont="1"/>
    <xf numFmtId="0" fontId="22" fillId="0" borderId="0" xfId="0" applyFont="1" applyAlignment="1">
      <alignment vertical="center" wrapText="1"/>
    </xf>
    <xf numFmtId="0" fontId="30" fillId="0" borderId="0" xfId="0" applyFont="1"/>
    <xf numFmtId="0" fontId="31" fillId="14" borderId="1" xfId="0" applyFont="1" applyFill="1" applyBorder="1" applyAlignment="1">
      <alignment vertical="center"/>
    </xf>
    <xf numFmtId="0" fontId="24" fillId="2" borderId="1" xfId="0" applyFont="1" applyFill="1" applyBorder="1" applyAlignment="1">
      <alignment horizontal="center" vertical="center" wrapText="1"/>
    </xf>
    <xf numFmtId="0" fontId="11" fillId="2" borderId="1" xfId="0" applyFont="1" applyFill="1" applyBorder="1"/>
    <xf numFmtId="0" fontId="29" fillId="15" borderId="1" xfId="0" applyFont="1" applyFill="1" applyBorder="1" applyAlignment="1">
      <alignment horizontal="left" vertical="center" wrapText="1"/>
    </xf>
    <xf numFmtId="0" fontId="32" fillId="2" borderId="1" xfId="0" applyFont="1" applyFill="1" applyBorder="1" applyAlignment="1">
      <alignment horizontal="center"/>
    </xf>
    <xf numFmtId="0" fontId="33" fillId="0" borderId="0" xfId="0" applyFont="1"/>
    <xf numFmtId="0" fontId="34" fillId="0" borderId="0" xfId="0" applyFont="1"/>
    <xf numFmtId="0" fontId="31" fillId="4" borderId="27" xfId="0" applyFont="1" applyFill="1" applyBorder="1" applyAlignment="1">
      <alignment horizontal="left" vertical="center"/>
    </xf>
    <xf numFmtId="0" fontId="29" fillId="2" borderId="1" xfId="0" applyFont="1" applyFill="1" applyBorder="1" applyAlignment="1">
      <alignment horizontal="left" vertical="center"/>
    </xf>
    <xf numFmtId="0" fontId="35" fillId="0" borderId="0" xfId="0" applyFont="1" applyAlignment="1">
      <alignment vertical="center"/>
    </xf>
    <xf numFmtId="0" fontId="36" fillId="0" borderId="0" xfId="0" applyFont="1" applyAlignment="1">
      <alignment vertical="center"/>
    </xf>
    <xf numFmtId="0" fontId="24" fillId="0" borderId="0" xfId="0" applyFont="1" applyAlignment="1">
      <alignment vertical="center"/>
    </xf>
    <xf numFmtId="0" fontId="25" fillId="2" borderId="1" xfId="0" applyFont="1" applyFill="1" applyBorder="1" applyAlignment="1">
      <alignment horizontal="left" wrapText="1"/>
    </xf>
    <xf numFmtId="0" fontId="25" fillId="2" borderId="1" xfId="0" applyFont="1" applyFill="1" applyBorder="1" applyAlignment="1">
      <alignment horizontal="left"/>
    </xf>
    <xf numFmtId="9" fontId="22" fillId="2" borderId="1" xfId="0" applyNumberFormat="1" applyFont="1" applyFill="1" applyBorder="1" applyAlignment="1">
      <alignment horizontal="center"/>
    </xf>
    <xf numFmtId="9" fontId="24" fillId="2" borderId="1" xfId="0" applyNumberFormat="1" applyFont="1" applyFill="1" applyBorder="1" applyAlignment="1">
      <alignment horizontal="center"/>
    </xf>
    <xf numFmtId="0" fontId="36" fillId="2" borderId="1" xfId="0" applyFont="1" applyFill="1" applyBorder="1" applyAlignment="1">
      <alignment horizontal="left" vertical="center"/>
    </xf>
    <xf numFmtId="0" fontId="8" fillId="4" borderId="27" xfId="0" applyFont="1" applyFill="1" applyBorder="1" applyAlignment="1">
      <alignment horizontal="left" vertical="center" wrapText="1"/>
    </xf>
    <xf numFmtId="10" fontId="31" fillId="13" borderId="34" xfId="0" applyNumberFormat="1" applyFont="1" applyFill="1" applyBorder="1" applyAlignment="1">
      <alignment horizontal="center" vertical="center"/>
    </xf>
    <xf numFmtId="0" fontId="22" fillId="0" borderId="0" xfId="0" applyFont="1" applyAlignment="1">
      <alignment horizontal="left"/>
    </xf>
    <xf numFmtId="0" fontId="22" fillId="0" borderId="38" xfId="0" applyFont="1" applyBorder="1" applyAlignment="1">
      <alignment horizontal="left"/>
    </xf>
    <xf numFmtId="0" fontId="24" fillId="0" borderId="0" xfId="0" applyFont="1" applyAlignment="1">
      <alignment horizontal="left"/>
    </xf>
    <xf numFmtId="0" fontId="25" fillId="0" borderId="0" xfId="0" applyFont="1" applyAlignment="1">
      <alignment horizontal="left"/>
    </xf>
    <xf numFmtId="0" fontId="37" fillId="0" borderId="0" xfId="0" applyFont="1"/>
    <xf numFmtId="10" fontId="25" fillId="0" borderId="0" xfId="0" applyNumberFormat="1" applyFont="1"/>
    <xf numFmtId="0" fontId="12" fillId="2" borderId="1" xfId="0" applyFont="1" applyFill="1" applyBorder="1"/>
    <xf numFmtId="9" fontId="31" fillId="14" borderId="34" xfId="0" applyNumberFormat="1" applyFont="1" applyFill="1" applyBorder="1" applyAlignment="1">
      <alignment horizontal="center" vertical="center"/>
    </xf>
    <xf numFmtId="0" fontId="38" fillId="2" borderId="1" xfId="0" applyFont="1" applyFill="1" applyBorder="1"/>
    <xf numFmtId="0" fontId="37" fillId="0" borderId="0" xfId="0" applyFont="1" applyAlignment="1">
      <alignment vertical="center"/>
    </xf>
    <xf numFmtId="9" fontId="31" fillId="15" borderId="34" xfId="0" applyNumberFormat="1" applyFont="1" applyFill="1" applyBorder="1" applyAlignment="1">
      <alignment horizontal="center" vertical="center"/>
    </xf>
    <xf numFmtId="0" fontId="22" fillId="0" borderId="40" xfId="0" applyFont="1" applyBorder="1"/>
    <xf numFmtId="0" fontId="29" fillId="2" borderId="1" xfId="0" applyFont="1" applyFill="1" applyBorder="1" applyAlignment="1">
      <alignment horizontal="center" vertical="center"/>
    </xf>
    <xf numFmtId="0" fontId="22" fillId="0" borderId="0" xfId="0" applyFont="1" applyAlignment="1">
      <alignment horizontal="center"/>
    </xf>
    <xf numFmtId="10" fontId="11" fillId="3" borderId="1" xfId="0" applyNumberFormat="1" applyFont="1" applyFill="1" applyBorder="1" applyAlignment="1">
      <alignment vertical="center" wrapText="1"/>
    </xf>
    <xf numFmtId="0" fontId="11" fillId="3" borderId="1" xfId="0" applyFont="1" applyFill="1" applyBorder="1"/>
    <xf numFmtId="10" fontId="11" fillId="2" borderId="1" xfId="0" applyNumberFormat="1" applyFont="1" applyFill="1" applyBorder="1" applyAlignment="1">
      <alignment horizontal="left" vertical="center" wrapText="1"/>
    </xf>
    <xf numFmtId="0" fontId="8" fillId="4" borderId="41" xfId="0" applyFont="1" applyFill="1" applyBorder="1" applyAlignment="1">
      <alignment horizontal="left" vertical="center"/>
    </xf>
    <xf numFmtId="0" fontId="12" fillId="3" borderId="1" xfId="0" applyFont="1" applyFill="1" applyBorder="1" applyAlignment="1">
      <alignment horizontal="center" vertical="center"/>
    </xf>
    <xf numFmtId="0" fontId="10" fillId="2" borderId="1" xfId="0" applyFont="1" applyFill="1" applyBorder="1" applyAlignment="1">
      <alignment horizontal="center" vertical="center"/>
    </xf>
    <xf numFmtId="0" fontId="8" fillId="4" borderId="39" xfId="0" applyFont="1" applyFill="1" applyBorder="1" applyAlignment="1">
      <alignment horizontal="left" vertical="center" wrapText="1"/>
    </xf>
    <xf numFmtId="1" fontId="25" fillId="0" borderId="0" xfId="0" applyNumberFormat="1" applyFont="1" applyAlignment="1">
      <alignment horizontal="center"/>
    </xf>
    <xf numFmtId="0" fontId="33" fillId="0" borderId="0" xfId="0" applyFont="1" applyAlignment="1">
      <alignment horizontal="center" vertical="center" wrapText="1"/>
    </xf>
    <xf numFmtId="0" fontId="33" fillId="0" borderId="0" xfId="0" applyFont="1" applyAlignment="1">
      <alignment horizontal="center" wrapText="1"/>
    </xf>
    <xf numFmtId="0" fontId="35" fillId="2" borderId="1" xfId="0" applyFont="1" applyFill="1" applyBorder="1" applyAlignment="1">
      <alignment horizontal="center" wrapText="1"/>
    </xf>
    <xf numFmtId="0" fontId="23" fillId="4" borderId="43" xfId="0" applyFont="1" applyFill="1" applyBorder="1" applyAlignment="1">
      <alignment horizontal="left" vertical="center" wrapText="1"/>
    </xf>
    <xf numFmtId="165" fontId="22" fillId="12" borderId="44" xfId="0" applyNumberFormat="1" applyFont="1" applyFill="1" applyBorder="1" applyAlignment="1">
      <alignment horizontal="center" vertical="center"/>
    </xf>
    <xf numFmtId="165" fontId="22" fillId="2" borderId="1" xfId="0" applyNumberFormat="1" applyFont="1" applyFill="1" applyBorder="1" applyAlignment="1">
      <alignment horizontal="center" vertical="center"/>
    </xf>
    <xf numFmtId="3" fontId="11" fillId="2" borderId="1" xfId="0" applyNumberFormat="1" applyFont="1" applyFill="1" applyBorder="1" applyAlignment="1">
      <alignment horizontal="center" vertical="center"/>
    </xf>
    <xf numFmtId="0" fontId="33" fillId="0" borderId="0" xfId="0" applyFont="1" applyAlignment="1">
      <alignment horizontal="center" vertical="center"/>
    </xf>
    <xf numFmtId="0" fontId="35" fillId="0" borderId="0" xfId="0" applyFont="1" applyAlignment="1">
      <alignment horizontal="center" wrapText="1"/>
    </xf>
    <xf numFmtId="10" fontId="22" fillId="12" borderId="44" xfId="0" applyNumberFormat="1" applyFont="1" applyFill="1" applyBorder="1" applyAlignment="1">
      <alignment horizontal="center" vertical="center"/>
    </xf>
    <xf numFmtId="3" fontId="22" fillId="2" borderId="1" xfId="0" applyNumberFormat="1" applyFont="1" applyFill="1" applyBorder="1" applyAlignment="1">
      <alignment horizontal="center" vertical="center"/>
    </xf>
    <xf numFmtId="0" fontId="33" fillId="2" borderId="1" xfId="0" applyFont="1" applyFill="1" applyBorder="1" applyAlignment="1">
      <alignment horizontal="center"/>
    </xf>
    <xf numFmtId="0" fontId="33" fillId="2" borderId="1" xfId="0" applyFont="1" applyFill="1" applyBorder="1" applyAlignment="1">
      <alignment horizontal="center" vertical="center" wrapText="1"/>
    </xf>
    <xf numFmtId="0" fontId="39" fillId="0" borderId="0" xfId="0" applyFont="1" applyAlignment="1">
      <alignment horizontal="center" wrapText="1"/>
    </xf>
    <xf numFmtId="0" fontId="23" fillId="4" borderId="45" xfId="0" applyFont="1" applyFill="1" applyBorder="1" applyAlignment="1">
      <alignment horizontal="left" vertical="center" wrapText="1"/>
    </xf>
    <xf numFmtId="4" fontId="22" fillId="2" borderId="1" xfId="0" applyNumberFormat="1" applyFont="1" applyFill="1" applyBorder="1" applyAlignment="1">
      <alignment horizontal="center" vertical="center"/>
    </xf>
    <xf numFmtId="166" fontId="22" fillId="12" borderId="44" xfId="0" applyNumberFormat="1" applyFont="1" applyFill="1" applyBorder="1" applyAlignment="1">
      <alignment horizontal="center" vertical="center"/>
    </xf>
    <xf numFmtId="166" fontId="22" fillId="2" borderId="1" xfId="0" applyNumberFormat="1" applyFont="1" applyFill="1" applyBorder="1" applyAlignment="1">
      <alignment horizontal="center" vertical="center"/>
    </xf>
    <xf numFmtId="10" fontId="22" fillId="2" borderId="1" xfId="0" applyNumberFormat="1" applyFont="1" applyFill="1" applyBorder="1" applyAlignment="1">
      <alignment horizontal="center" vertical="center"/>
    </xf>
    <xf numFmtId="0" fontId="40" fillId="0" borderId="0" xfId="0" applyFont="1" applyAlignment="1">
      <alignment horizontal="center" wrapText="1"/>
    </xf>
    <xf numFmtId="0" fontId="42" fillId="0" borderId="0" xfId="0" applyFont="1" applyAlignment="1">
      <alignment horizontal="center" vertical="top" wrapText="1"/>
    </xf>
    <xf numFmtId="0" fontId="33" fillId="0" borderId="46" xfId="0" applyFont="1" applyBorder="1" applyAlignment="1">
      <alignment horizontal="center" vertical="center"/>
    </xf>
    <xf numFmtId="0" fontId="39" fillId="2" borderId="1" xfId="0" applyFont="1" applyFill="1" applyBorder="1" applyAlignment="1">
      <alignment horizontal="center" wrapText="1"/>
    </xf>
    <xf numFmtId="165" fontId="11" fillId="12" borderId="1" xfId="0" applyNumberFormat="1" applyFont="1" applyFill="1" applyBorder="1" applyAlignment="1">
      <alignment horizontal="center" vertical="center"/>
    </xf>
    <xf numFmtId="165" fontId="12" fillId="0" borderId="0" xfId="0" applyNumberFormat="1" applyFont="1"/>
    <xf numFmtId="165" fontId="11" fillId="12" borderId="44" xfId="0" applyNumberFormat="1" applyFont="1" applyFill="1" applyBorder="1" applyAlignment="1">
      <alignment horizontal="center" vertical="center"/>
    </xf>
    <xf numFmtId="0" fontId="39" fillId="0" borderId="0" xfId="0" applyFont="1" applyAlignment="1">
      <alignment horizontal="center" vertical="center" wrapText="1"/>
    </xf>
    <xf numFmtId="166" fontId="11" fillId="12" borderId="44" xfId="0" applyNumberFormat="1" applyFont="1" applyFill="1" applyBorder="1" applyAlignment="1">
      <alignment horizontal="center" vertical="center"/>
    </xf>
    <xf numFmtId="166" fontId="12" fillId="0" borderId="0" xfId="0" applyNumberFormat="1" applyFont="1"/>
    <xf numFmtId="0" fontId="43" fillId="2" borderId="1" xfId="0" applyFont="1" applyFill="1" applyBorder="1"/>
    <xf numFmtId="0" fontId="35" fillId="0" borderId="0" xfId="0" applyFont="1" applyAlignment="1">
      <alignment horizontal="center" vertical="center" wrapText="1"/>
    </xf>
    <xf numFmtId="0" fontId="44" fillId="2" borderId="1" xfId="0" applyFont="1" applyFill="1" applyBorder="1" applyAlignment="1">
      <alignment vertical="center" wrapText="1"/>
    </xf>
    <xf numFmtId="165" fontId="11" fillId="2" borderId="1" xfId="0" applyNumberFormat="1" applyFont="1" applyFill="1" applyBorder="1" applyAlignment="1">
      <alignment horizontal="center" vertical="center"/>
    </xf>
    <xf numFmtId="0" fontId="11" fillId="0" borderId="0" xfId="0" applyFont="1" applyAlignment="1">
      <alignment horizontal="left"/>
    </xf>
    <xf numFmtId="0" fontId="39" fillId="0" borderId="46" xfId="0" applyFont="1" applyBorder="1" applyAlignment="1">
      <alignment horizontal="center" vertical="center" wrapText="1"/>
    </xf>
    <xf numFmtId="9" fontId="11" fillId="12" borderId="44" xfId="0" applyNumberFormat="1" applyFont="1" applyFill="1" applyBorder="1" applyAlignment="1">
      <alignment horizontal="center" vertical="center"/>
    </xf>
    <xf numFmtId="3" fontId="11" fillId="12" borderId="44" xfId="0" applyNumberFormat="1" applyFont="1" applyFill="1" applyBorder="1" applyAlignment="1">
      <alignment horizontal="center" vertical="center"/>
    </xf>
    <xf numFmtId="9" fontId="11" fillId="2" borderId="1" xfId="0" applyNumberFormat="1" applyFont="1" applyFill="1" applyBorder="1" applyAlignment="1">
      <alignment horizontal="center" vertical="center"/>
    </xf>
    <xf numFmtId="3" fontId="11" fillId="12" borderId="1" xfId="0" applyNumberFormat="1" applyFont="1" applyFill="1" applyBorder="1" applyAlignment="1">
      <alignment horizontal="center" vertical="center"/>
    </xf>
    <xf numFmtId="0" fontId="23" fillId="2" borderId="1" xfId="0" applyFont="1" applyFill="1" applyBorder="1" applyAlignment="1">
      <alignment horizontal="left" vertical="center" wrapText="1"/>
    </xf>
    <xf numFmtId="4" fontId="11" fillId="12" borderId="1" xfId="0" applyNumberFormat="1" applyFont="1" applyFill="1" applyBorder="1" applyAlignment="1">
      <alignment horizontal="center" vertical="center"/>
    </xf>
    <xf numFmtId="4" fontId="11" fillId="2" borderId="1" xfId="0" applyNumberFormat="1" applyFont="1" applyFill="1" applyBorder="1" applyAlignment="1">
      <alignment horizontal="center" vertical="center"/>
    </xf>
    <xf numFmtId="0" fontId="39" fillId="0" borderId="0" xfId="0" applyFont="1"/>
    <xf numFmtId="0" fontId="39" fillId="2" borderId="1" xfId="0" applyFont="1" applyFill="1" applyBorder="1" applyAlignment="1">
      <alignment horizontal="center"/>
    </xf>
    <xf numFmtId="0" fontId="22" fillId="2" borderId="1" xfId="0" applyFont="1" applyFill="1" applyBorder="1" applyAlignment="1">
      <alignment horizontal="center"/>
    </xf>
    <xf numFmtId="10" fontId="11" fillId="2" borderId="1" xfId="0" applyNumberFormat="1" applyFont="1" applyFill="1" applyBorder="1" applyAlignment="1">
      <alignment horizontal="center" vertical="center"/>
    </xf>
    <xf numFmtId="166" fontId="11" fillId="12" borderId="1" xfId="0" applyNumberFormat="1" applyFont="1" applyFill="1" applyBorder="1" applyAlignment="1">
      <alignment horizontal="center" vertical="center"/>
    </xf>
    <xf numFmtId="10" fontId="12" fillId="0" borderId="0" xfId="0" applyNumberFormat="1" applyFont="1"/>
    <xf numFmtId="9" fontId="25" fillId="2" borderId="1" xfId="0" applyNumberFormat="1" applyFont="1" applyFill="1" applyBorder="1" applyAlignment="1">
      <alignment horizontal="center" vertical="center"/>
    </xf>
    <xf numFmtId="0" fontId="33" fillId="2" borderId="1" xfId="0" applyFont="1" applyFill="1" applyBorder="1" applyAlignment="1">
      <alignment horizontal="center" wrapText="1"/>
    </xf>
    <xf numFmtId="0" fontId="33" fillId="2" borderId="1" xfId="0" applyFont="1" applyFill="1" applyBorder="1"/>
    <xf numFmtId="0" fontId="45" fillId="0" borderId="0" xfId="0" applyFont="1"/>
    <xf numFmtId="0" fontId="35" fillId="0" borderId="0" xfId="0" applyFont="1"/>
    <xf numFmtId="0" fontId="34" fillId="2" borderId="1" xfId="0" applyFont="1" applyFill="1" applyBorder="1"/>
    <xf numFmtId="0" fontId="34" fillId="3" borderId="1" xfId="0" applyFont="1" applyFill="1" applyBorder="1"/>
    <xf numFmtId="0" fontId="30" fillId="3" borderId="1" xfId="0" applyFont="1" applyFill="1" applyBorder="1" applyAlignment="1">
      <alignment vertical="center"/>
    </xf>
    <xf numFmtId="0" fontId="30" fillId="2" borderId="1" xfId="0" applyFont="1" applyFill="1" applyBorder="1" applyAlignment="1">
      <alignment vertical="center"/>
    </xf>
    <xf numFmtId="0" fontId="30" fillId="2" borderId="1" xfId="0" applyFont="1" applyFill="1" applyBorder="1" applyAlignment="1">
      <alignment horizontal="center" vertical="center"/>
    </xf>
    <xf numFmtId="0" fontId="25" fillId="3" borderId="1" xfId="0" applyFont="1" applyFill="1" applyBorder="1"/>
    <xf numFmtId="9" fontId="25" fillId="3" borderId="1" xfId="0" applyNumberFormat="1" applyFont="1" applyFill="1" applyBorder="1" applyAlignment="1">
      <alignment horizontal="left"/>
    </xf>
    <xf numFmtId="0" fontId="40" fillId="3" borderId="1" xfId="0" applyFont="1" applyFill="1" applyBorder="1" applyAlignment="1">
      <alignment horizontal="center" wrapText="1"/>
    </xf>
    <xf numFmtId="0" fontId="40" fillId="2" borderId="1" xfId="0" applyFont="1" applyFill="1" applyBorder="1" applyAlignment="1">
      <alignment horizontal="center" wrapText="1"/>
    </xf>
    <xf numFmtId="0" fontId="24" fillId="3" borderId="1" xfId="0" applyFont="1" applyFill="1" applyBorder="1"/>
    <xf numFmtId="0" fontId="30" fillId="3" borderId="1" xfId="0" applyFont="1" applyFill="1" applyBorder="1" applyAlignment="1">
      <alignment horizontal="left"/>
    </xf>
    <xf numFmtId="0" fontId="30" fillId="3" borderId="1" xfId="0" applyFont="1" applyFill="1" applyBorder="1"/>
    <xf numFmtId="0" fontId="30" fillId="2" borderId="1" xfId="0" applyFont="1" applyFill="1" applyBorder="1" applyAlignment="1">
      <alignment horizontal="left"/>
    </xf>
    <xf numFmtId="0" fontId="30" fillId="2" borderId="1" xfId="0" applyFont="1" applyFill="1" applyBorder="1"/>
    <xf numFmtId="0" fontId="25" fillId="3" borderId="1" xfId="0" applyFont="1" applyFill="1" applyBorder="1" applyAlignment="1">
      <alignment horizontal="center" wrapText="1"/>
    </xf>
    <xf numFmtId="0" fontId="24" fillId="3" borderId="1" xfId="0" applyFont="1" applyFill="1" applyBorder="1" applyAlignment="1">
      <alignment horizontal="center"/>
    </xf>
    <xf numFmtId="9" fontId="24" fillId="3" borderId="1" xfId="0" applyNumberFormat="1" applyFont="1" applyFill="1" applyBorder="1" applyAlignment="1">
      <alignment horizontal="center"/>
    </xf>
    <xf numFmtId="1" fontId="24" fillId="3" borderId="1" xfId="0" applyNumberFormat="1" applyFont="1" applyFill="1" applyBorder="1" applyAlignment="1">
      <alignment horizontal="center"/>
    </xf>
    <xf numFmtId="1" fontId="24" fillId="2" borderId="1" xfId="0" applyNumberFormat="1" applyFont="1" applyFill="1" applyBorder="1" applyAlignment="1">
      <alignment horizontal="center"/>
    </xf>
    <xf numFmtId="0" fontId="24" fillId="2" borderId="1" xfId="0" applyFont="1" applyFill="1" applyBorder="1" applyAlignment="1">
      <alignment horizontal="center"/>
    </xf>
    <xf numFmtId="0" fontId="46" fillId="2" borderId="1" xfId="0" applyFont="1" applyFill="1" applyBorder="1" applyAlignment="1">
      <alignment horizontal="center" vertical="center"/>
    </xf>
    <xf numFmtId="0" fontId="24" fillId="2" borderId="1" xfId="0" applyFont="1" applyFill="1" applyBorder="1" applyAlignment="1">
      <alignment horizontal="left"/>
    </xf>
    <xf numFmtId="10" fontId="24" fillId="2" borderId="1" xfId="0" applyNumberFormat="1" applyFont="1" applyFill="1" applyBorder="1" applyAlignment="1">
      <alignment horizontal="center"/>
    </xf>
    <xf numFmtId="167" fontId="24" fillId="2" borderId="1" xfId="0" applyNumberFormat="1" applyFont="1" applyFill="1" applyBorder="1"/>
    <xf numFmtId="0" fontId="32" fillId="2" borderId="1" xfId="0" applyFont="1" applyFill="1" applyBorder="1" applyAlignment="1">
      <alignment horizontal="center" vertical="top"/>
    </xf>
    <xf numFmtId="2" fontId="32" fillId="2" borderId="1" xfId="0" applyNumberFormat="1" applyFont="1" applyFill="1" applyBorder="1" applyAlignment="1">
      <alignment horizontal="center" vertical="top"/>
    </xf>
    <xf numFmtId="0" fontId="47" fillId="2" borderId="1" xfId="0" applyFont="1" applyFill="1" applyBorder="1"/>
    <xf numFmtId="2" fontId="47" fillId="2" borderId="1" xfId="0" applyNumberFormat="1" applyFont="1" applyFill="1" applyBorder="1" applyAlignment="1">
      <alignment horizontal="center"/>
    </xf>
    <xf numFmtId="0" fontId="47" fillId="2" borderId="1" xfId="0" applyFont="1" applyFill="1" applyBorder="1" applyAlignment="1">
      <alignment horizontal="right"/>
    </xf>
    <xf numFmtId="2" fontId="47" fillId="2" borderId="1" xfId="0" applyNumberFormat="1" applyFont="1" applyFill="1" applyBorder="1"/>
    <xf numFmtId="0" fontId="30" fillId="2" borderId="1" xfId="0" applyFont="1" applyFill="1" applyBorder="1" applyAlignment="1">
      <alignment horizontal="center"/>
    </xf>
    <xf numFmtId="9" fontId="25" fillId="2" borderId="1" xfId="0" applyNumberFormat="1" applyFont="1" applyFill="1" applyBorder="1"/>
    <xf numFmtId="0" fontId="10" fillId="2" borderId="1" xfId="0" applyFont="1" applyFill="1" applyBorder="1"/>
    <xf numFmtId="9" fontId="12" fillId="2" borderId="1" xfId="0" applyNumberFormat="1" applyFont="1" applyFill="1" applyBorder="1"/>
    <xf numFmtId="0" fontId="25" fillId="2" borderId="1" xfId="0" applyFont="1" applyFill="1" applyBorder="1" applyAlignment="1">
      <alignment horizontal="right"/>
    </xf>
    <xf numFmtId="0" fontId="28" fillId="2" borderId="1" xfId="0" applyFont="1" applyFill="1" applyBorder="1" applyAlignment="1">
      <alignment horizontal="center" wrapText="1"/>
    </xf>
    <xf numFmtId="4" fontId="28" fillId="0" borderId="0" xfId="0" applyNumberFormat="1" applyFont="1"/>
    <xf numFmtId="4" fontId="28" fillId="2" borderId="1" xfId="0" applyNumberFormat="1" applyFont="1" applyFill="1" applyBorder="1"/>
    <xf numFmtId="0" fontId="12" fillId="12" borderId="1" xfId="0" applyFont="1" applyFill="1" applyBorder="1"/>
    <xf numFmtId="0" fontId="11" fillId="0" borderId="0" xfId="0" applyFont="1" applyAlignment="1">
      <alignment vertical="center" wrapText="1"/>
    </xf>
    <xf numFmtId="0" fontId="48" fillId="0" borderId="0" xfId="0" applyFont="1" applyAlignment="1">
      <alignment vertical="center"/>
    </xf>
    <xf numFmtId="0" fontId="40" fillId="2" borderId="1" xfId="0" applyFont="1" applyFill="1" applyBorder="1" applyAlignment="1">
      <alignment horizontal="center"/>
    </xf>
    <xf numFmtId="0" fontId="10" fillId="2" borderId="1" xfId="0" applyFont="1" applyFill="1" applyBorder="1" applyAlignment="1">
      <alignment horizontal="left" vertical="center"/>
    </xf>
    <xf numFmtId="0" fontId="22" fillId="2" borderId="1" xfId="0" applyFont="1" applyFill="1" applyBorder="1" applyAlignment="1">
      <alignment horizontal="center" vertical="center"/>
    </xf>
    <xf numFmtId="0" fontId="48" fillId="2" borderId="1" xfId="0" applyFont="1" applyFill="1" applyBorder="1" applyAlignment="1">
      <alignment vertical="center"/>
    </xf>
    <xf numFmtId="0" fontId="11" fillId="12" borderId="34" xfId="0" applyFont="1" applyFill="1" applyBorder="1" applyAlignment="1">
      <alignment horizontal="center" vertical="center"/>
    </xf>
    <xf numFmtId="0" fontId="28" fillId="2" borderId="1" xfId="0" applyFont="1" applyFill="1" applyBorder="1" applyAlignment="1">
      <alignment horizontal="left" wrapText="1"/>
    </xf>
    <xf numFmtId="0" fontId="28" fillId="2" borderId="1" xfId="0" applyFont="1" applyFill="1" applyBorder="1" applyAlignment="1">
      <alignment horizontal="left"/>
    </xf>
    <xf numFmtId="0" fontId="38" fillId="0" borderId="0" xfId="0" applyFont="1"/>
    <xf numFmtId="0" fontId="49" fillId="0" borderId="0" xfId="0" applyFont="1"/>
    <xf numFmtId="0" fontId="40" fillId="2" borderId="1" xfId="0" applyFont="1" applyFill="1" applyBorder="1"/>
    <xf numFmtId="10" fontId="12" fillId="2" borderId="1" xfId="0" applyNumberFormat="1" applyFont="1" applyFill="1" applyBorder="1" applyAlignment="1">
      <alignment vertical="center" wrapText="1"/>
    </xf>
    <xf numFmtId="1" fontId="11" fillId="2" borderId="1" xfId="0" applyNumberFormat="1" applyFont="1" applyFill="1" applyBorder="1" applyAlignment="1">
      <alignment horizontal="center" vertical="center"/>
    </xf>
    <xf numFmtId="0" fontId="22" fillId="0" borderId="0" xfId="0" applyFont="1" applyAlignment="1">
      <alignment horizontal="center" wrapText="1"/>
    </xf>
    <xf numFmtId="0" fontId="11" fillId="2" borderId="1" xfId="0" applyFont="1" applyFill="1" applyBorder="1" applyAlignment="1">
      <alignment horizontal="center" vertical="center"/>
    </xf>
    <xf numFmtId="168" fontId="11" fillId="12" borderId="44" xfId="0" applyNumberFormat="1" applyFont="1" applyFill="1" applyBorder="1" applyAlignment="1">
      <alignment horizontal="center" vertical="center"/>
    </xf>
    <xf numFmtId="0" fontId="42" fillId="0" borderId="0" xfId="0" applyFont="1" applyAlignment="1">
      <alignment horizontal="center" wrapText="1"/>
    </xf>
    <xf numFmtId="0" fontId="24" fillId="0" borderId="0" xfId="0" applyFont="1" applyAlignment="1">
      <alignment horizontal="center"/>
    </xf>
    <xf numFmtId="0" fontId="50" fillId="0" borderId="0" xfId="0" applyFont="1"/>
    <xf numFmtId="166" fontId="11" fillId="2" borderId="1" xfId="0" applyNumberFormat="1" applyFont="1" applyFill="1" applyBorder="1" applyAlignment="1">
      <alignment horizontal="center" vertical="center"/>
    </xf>
    <xf numFmtId="0" fontId="12" fillId="3" borderId="47" xfId="0" applyFont="1" applyFill="1" applyBorder="1"/>
    <xf numFmtId="0" fontId="24" fillId="2" borderId="1" xfId="0" applyFont="1" applyFill="1" applyBorder="1" applyAlignment="1">
      <alignment wrapText="1"/>
    </xf>
    <xf numFmtId="0" fontId="46" fillId="0" borderId="0" xfId="0" applyFont="1" applyAlignment="1">
      <alignment horizontal="center" vertical="center"/>
    </xf>
    <xf numFmtId="9" fontId="25" fillId="0" borderId="0" xfId="0" applyNumberFormat="1" applyFont="1" applyAlignment="1">
      <alignment horizontal="left"/>
    </xf>
    <xf numFmtId="0" fontId="30" fillId="0" borderId="0" xfId="0" applyFont="1" applyAlignment="1">
      <alignment vertical="center"/>
    </xf>
    <xf numFmtId="0" fontId="30" fillId="0" borderId="0" xfId="0" applyFont="1" applyAlignment="1">
      <alignment horizontal="center"/>
    </xf>
    <xf numFmtId="0" fontId="25" fillId="0" borderId="0" xfId="0" applyFont="1" applyAlignment="1">
      <alignment horizontal="center" wrapText="1"/>
    </xf>
    <xf numFmtId="0" fontId="25" fillId="0" borderId="0" xfId="0" applyFont="1" applyAlignment="1">
      <alignment horizontal="center"/>
    </xf>
    <xf numFmtId="9" fontId="25" fillId="2" borderId="1" xfId="0" applyNumberFormat="1" applyFont="1" applyFill="1" applyBorder="1" applyAlignment="1">
      <alignment horizontal="center"/>
    </xf>
    <xf numFmtId="1" fontId="25" fillId="2" borderId="1" xfId="0" applyNumberFormat="1" applyFont="1" applyFill="1" applyBorder="1" applyAlignment="1">
      <alignment horizontal="center"/>
    </xf>
    <xf numFmtId="9" fontId="28" fillId="0" borderId="0" xfId="0" applyNumberFormat="1" applyFont="1" applyAlignment="1">
      <alignment horizontal="center"/>
    </xf>
    <xf numFmtId="1" fontId="28" fillId="2" borderId="1" xfId="0" applyNumberFormat="1" applyFont="1" applyFill="1" applyBorder="1" applyAlignment="1">
      <alignment horizontal="center"/>
    </xf>
    <xf numFmtId="9" fontId="28" fillId="2" borderId="1" xfId="0" applyNumberFormat="1" applyFont="1" applyFill="1" applyBorder="1" applyAlignment="1">
      <alignment horizontal="center"/>
    </xf>
    <xf numFmtId="0" fontId="25" fillId="2" borderId="1" xfId="0" applyFont="1" applyFill="1" applyBorder="1" applyAlignment="1">
      <alignment horizontal="center"/>
    </xf>
    <xf numFmtId="9" fontId="25" fillId="0" borderId="0" xfId="0" applyNumberFormat="1" applyFont="1" applyAlignment="1">
      <alignment horizontal="center"/>
    </xf>
    <xf numFmtId="0" fontId="28" fillId="0" borderId="0" xfId="0" applyFont="1" applyAlignment="1">
      <alignment horizontal="center" wrapText="1"/>
    </xf>
    <xf numFmtId="1" fontId="25" fillId="0" borderId="0" xfId="0" applyNumberFormat="1" applyFont="1" applyAlignment="1">
      <alignment horizontal="center" vertical="top"/>
    </xf>
    <xf numFmtId="1" fontId="25" fillId="2" borderId="1" xfId="0" applyNumberFormat="1" applyFont="1" applyFill="1" applyBorder="1" applyAlignment="1">
      <alignment horizontal="center" vertical="top"/>
    </xf>
    <xf numFmtId="0" fontId="25" fillId="2" borderId="1" xfId="0" applyFont="1" applyFill="1" applyBorder="1" applyAlignment="1">
      <alignment horizontal="center" vertical="top"/>
    </xf>
    <xf numFmtId="10" fontId="25" fillId="0" borderId="0" xfId="0" applyNumberFormat="1" applyFont="1" applyAlignment="1">
      <alignment horizontal="center"/>
    </xf>
    <xf numFmtId="10" fontId="25" fillId="2" borderId="1" xfId="0" applyNumberFormat="1" applyFont="1" applyFill="1" applyBorder="1" applyAlignment="1">
      <alignment horizontal="center"/>
    </xf>
    <xf numFmtId="9" fontId="28" fillId="0" borderId="0" xfId="0" applyNumberFormat="1" applyFont="1"/>
    <xf numFmtId="9" fontId="28" fillId="2" borderId="1" xfId="0" applyNumberFormat="1" applyFont="1" applyFill="1" applyBorder="1"/>
    <xf numFmtId="0" fontId="48" fillId="2" borderId="1" xfId="0" applyFont="1" applyFill="1" applyBorder="1" applyAlignment="1">
      <alignment horizontal="center" wrapText="1"/>
    </xf>
    <xf numFmtId="0" fontId="28" fillId="2" borderId="1" xfId="0" applyFont="1" applyFill="1" applyBorder="1" applyAlignment="1">
      <alignment horizontal="center"/>
    </xf>
    <xf numFmtId="0" fontId="11" fillId="2" borderId="43" xfId="0" applyFont="1" applyFill="1" applyBorder="1" applyAlignment="1">
      <alignment horizontal="left" wrapText="1"/>
    </xf>
    <xf numFmtId="0" fontId="11" fillId="16" borderId="43" xfId="0" applyFont="1" applyFill="1" applyBorder="1" applyAlignment="1">
      <alignment horizontal="left" wrapText="1"/>
    </xf>
    <xf numFmtId="0" fontId="34" fillId="0" borderId="43" xfId="0" applyFont="1" applyBorder="1" applyAlignment="1">
      <alignment horizontal="left"/>
    </xf>
    <xf numFmtId="2" fontId="34" fillId="0" borderId="43" xfId="0" applyNumberFormat="1" applyFont="1" applyBorder="1" applyAlignment="1">
      <alignment horizontal="left"/>
    </xf>
    <xf numFmtId="0" fontId="34" fillId="0" borderId="43" xfId="0" applyFont="1" applyBorder="1"/>
    <xf numFmtId="4" fontId="34" fillId="0" borderId="43" xfId="0" applyNumberFormat="1" applyFont="1" applyBorder="1" applyAlignment="1">
      <alignment horizontal="left"/>
    </xf>
    <xf numFmtId="10" fontId="34" fillId="0" borderId="43" xfId="0" applyNumberFormat="1" applyFont="1" applyBorder="1" applyAlignment="1">
      <alignment horizontal="left"/>
    </xf>
    <xf numFmtId="0" fontId="34" fillId="17" borderId="43" xfId="0" applyFont="1" applyFill="1" applyBorder="1" applyAlignment="1">
      <alignment horizontal="left"/>
    </xf>
    <xf numFmtId="0" fontId="34" fillId="0" borderId="43" xfId="0" applyFont="1" applyBorder="1" applyAlignment="1">
      <alignment vertical="top"/>
    </xf>
    <xf numFmtId="0" fontId="11" fillId="0" borderId="43" xfId="0" applyFont="1" applyBorder="1" applyAlignment="1">
      <alignment horizontal="left"/>
    </xf>
    <xf numFmtId="0" fontId="34" fillId="18" borderId="43" xfId="0" applyFont="1" applyFill="1" applyBorder="1" applyAlignment="1">
      <alignment horizontal="left"/>
    </xf>
    <xf numFmtId="0" fontId="34" fillId="18" borderId="43" xfId="0" applyFont="1" applyFill="1" applyBorder="1" applyAlignment="1">
      <alignment vertical="top"/>
    </xf>
    <xf numFmtId="0" fontId="34" fillId="19" borderId="43" xfId="0" applyFont="1" applyFill="1" applyBorder="1" applyAlignment="1">
      <alignment horizontal="left"/>
    </xf>
    <xf numFmtId="0" fontId="34" fillId="19" borderId="43" xfId="0" applyFont="1" applyFill="1" applyBorder="1"/>
    <xf numFmtId="4" fontId="34" fillId="19" borderId="43" xfId="0" applyNumberFormat="1" applyFont="1" applyFill="1" applyBorder="1" applyAlignment="1">
      <alignment horizontal="left"/>
    </xf>
    <xf numFmtId="10" fontId="34" fillId="19" borderId="43" xfId="0" applyNumberFormat="1" applyFont="1" applyFill="1" applyBorder="1" applyAlignment="1">
      <alignment horizontal="left"/>
    </xf>
    <xf numFmtId="0" fontId="34" fillId="17" borderId="43" xfId="0" applyFont="1" applyFill="1" applyBorder="1" applyAlignment="1">
      <alignment vertical="top"/>
    </xf>
    <xf numFmtId="0" fontId="11" fillId="17" borderId="43" xfId="0" applyFont="1" applyFill="1" applyBorder="1" applyAlignment="1">
      <alignment horizontal="left"/>
    </xf>
    <xf numFmtId="0" fontId="12" fillId="17" borderId="43" xfId="0" applyFont="1" applyFill="1" applyBorder="1" applyAlignment="1">
      <alignment horizontal="left"/>
    </xf>
    <xf numFmtId="0" fontId="34" fillId="19" borderId="43" xfId="0" applyFont="1" applyFill="1" applyBorder="1" applyAlignment="1">
      <alignment vertical="top"/>
    </xf>
    <xf numFmtId="0" fontId="11" fillId="19" borderId="48" xfId="0" applyFont="1" applyFill="1" applyBorder="1" applyAlignment="1">
      <alignment horizontal="left"/>
    </xf>
    <xf numFmtId="10" fontId="34" fillId="19" borderId="48" xfId="0" applyNumberFormat="1" applyFont="1" applyFill="1" applyBorder="1" applyAlignment="1">
      <alignment horizontal="left"/>
    </xf>
    <xf numFmtId="0" fontId="34" fillId="17" borderId="45" xfId="0" applyFont="1" applyFill="1" applyBorder="1" applyAlignment="1">
      <alignment vertical="top"/>
    </xf>
    <xf numFmtId="0" fontId="28" fillId="17" borderId="43" xfId="0" applyFont="1" applyFill="1" applyBorder="1" applyAlignment="1">
      <alignment horizontal="left"/>
    </xf>
    <xf numFmtId="0" fontId="28" fillId="17" borderId="1" xfId="0" applyFont="1" applyFill="1" applyBorder="1" applyAlignment="1">
      <alignment horizontal="left"/>
    </xf>
    <xf numFmtId="0" fontId="34" fillId="0" borderId="49" xfId="0" applyFont="1" applyBorder="1" applyAlignment="1">
      <alignment vertical="top"/>
    </xf>
    <xf numFmtId="10" fontId="34" fillId="19" borderId="50" xfId="0" applyNumberFormat="1" applyFont="1" applyFill="1" applyBorder="1" applyAlignment="1">
      <alignment horizontal="left"/>
    </xf>
    <xf numFmtId="0" fontId="28" fillId="3" borderId="1" xfId="0" applyFont="1" applyFill="1" applyBorder="1"/>
    <xf numFmtId="0" fontId="11" fillId="17" borderId="50" xfId="0" applyFont="1" applyFill="1" applyBorder="1" applyAlignment="1">
      <alignment horizontal="left"/>
    </xf>
    <xf numFmtId="10" fontId="34" fillId="0" borderId="51" xfId="0" applyNumberFormat="1" applyFont="1" applyBorder="1" applyAlignment="1">
      <alignment horizontal="left"/>
    </xf>
    <xf numFmtId="0" fontId="11" fillId="0" borderId="51" xfId="0" applyFont="1" applyBorder="1" applyAlignment="1">
      <alignment horizontal="left"/>
    </xf>
    <xf numFmtId="0" fontId="34" fillId="0" borderId="52" xfId="0" applyFont="1" applyBorder="1" applyAlignment="1">
      <alignment horizontal="left"/>
    </xf>
    <xf numFmtId="10" fontId="34" fillId="0" borderId="52" xfId="0" applyNumberFormat="1" applyFont="1" applyBorder="1" applyAlignment="1">
      <alignment horizontal="left"/>
    </xf>
    <xf numFmtId="0" fontId="34" fillId="0" borderId="53" xfId="0" applyFont="1" applyBorder="1" applyAlignment="1">
      <alignment horizontal="left"/>
    </xf>
    <xf numFmtId="0" fontId="12" fillId="0" borderId="53" xfId="0" applyFont="1" applyBorder="1" applyAlignment="1">
      <alignment horizontal="left"/>
    </xf>
    <xf numFmtId="0" fontId="12" fillId="0" borderId="53" xfId="0" applyFont="1" applyBorder="1"/>
    <xf numFmtId="0" fontId="12" fillId="0" borderId="52" xfId="0" applyFont="1" applyBorder="1" applyAlignment="1">
      <alignment horizontal="left" vertical="center"/>
    </xf>
    <xf numFmtId="0" fontId="12" fillId="17" borderId="1" xfId="0" applyFont="1" applyFill="1" applyBorder="1" applyAlignment="1">
      <alignment horizontal="left"/>
    </xf>
    <xf numFmtId="2" fontId="34" fillId="17" borderId="43" xfId="0" applyNumberFormat="1" applyFont="1" applyFill="1" applyBorder="1" applyAlignment="1">
      <alignment horizontal="left"/>
    </xf>
    <xf numFmtId="0" fontId="34" fillId="17" borderId="43" xfId="0" applyFont="1" applyFill="1" applyBorder="1"/>
    <xf numFmtId="4" fontId="34" fillId="17" borderId="43" xfId="0" applyNumberFormat="1" applyFont="1" applyFill="1" applyBorder="1" applyAlignment="1">
      <alignment horizontal="left"/>
    </xf>
    <xf numFmtId="0" fontId="11" fillId="19" borderId="43" xfId="0" applyFont="1" applyFill="1" applyBorder="1" applyAlignment="1">
      <alignment horizontal="center" wrapText="1"/>
    </xf>
    <xf numFmtId="0" fontId="34" fillId="19" borderId="43" xfId="0" applyFont="1" applyFill="1" applyBorder="1" applyAlignment="1">
      <alignment horizontal="center"/>
    </xf>
    <xf numFmtId="0" fontId="51" fillId="19" borderId="43" xfId="0" applyFont="1" applyFill="1" applyBorder="1" applyAlignment="1">
      <alignment horizontal="left"/>
    </xf>
    <xf numFmtId="0" fontId="11" fillId="2" borderId="1" xfId="0" applyFont="1" applyFill="1" applyBorder="1" applyAlignment="1">
      <alignment horizontal="left" wrapText="1"/>
    </xf>
    <xf numFmtId="0" fontId="34" fillId="2" borderId="1" xfId="0" applyFont="1" applyFill="1" applyBorder="1" applyAlignment="1">
      <alignment horizontal="center"/>
    </xf>
    <xf numFmtId="4" fontId="51" fillId="2" borderId="1" xfId="0" applyNumberFormat="1" applyFont="1" applyFill="1" applyBorder="1" applyAlignment="1">
      <alignment horizontal="right"/>
    </xf>
    <xf numFmtId="0" fontId="34" fillId="2" borderId="1" xfId="0" applyFont="1" applyFill="1" applyBorder="1" applyAlignment="1">
      <alignment horizontal="right"/>
    </xf>
    <xf numFmtId="0" fontId="51" fillId="3" borderId="43" xfId="0" applyFont="1" applyFill="1" applyBorder="1" applyAlignment="1">
      <alignment horizontal="left"/>
    </xf>
    <xf numFmtId="0" fontId="11" fillId="0" borderId="43" xfId="0" applyFont="1" applyBorder="1"/>
    <xf numFmtId="0" fontId="34" fillId="20" borderId="43" xfId="0" applyFont="1" applyFill="1" applyBorder="1" applyAlignment="1">
      <alignment horizontal="left"/>
    </xf>
    <xf numFmtId="0" fontId="11" fillId="19" borderId="43" xfId="0" applyFont="1" applyFill="1" applyBorder="1" applyAlignment="1">
      <alignment horizontal="left" wrapText="1"/>
    </xf>
    <xf numFmtId="10" fontId="34" fillId="20" borderId="43" xfId="0" applyNumberFormat="1" applyFont="1" applyFill="1" applyBorder="1" applyAlignment="1">
      <alignment horizontal="left"/>
    </xf>
    <xf numFmtId="0" fontId="12" fillId="0" borderId="43" xfId="0" applyFont="1" applyBorder="1"/>
    <xf numFmtId="1" fontId="11" fillId="0" borderId="43" xfId="0" applyNumberFormat="1" applyFont="1" applyBorder="1" applyAlignment="1">
      <alignment horizontal="left"/>
    </xf>
    <xf numFmtId="0" fontId="11" fillId="17" borderId="43" xfId="0" applyFont="1" applyFill="1" applyBorder="1" applyAlignment="1">
      <alignment horizontal="left" wrapText="1"/>
    </xf>
    <xf numFmtId="10" fontId="34" fillId="17" borderId="43" xfId="0" applyNumberFormat="1" applyFont="1" applyFill="1" applyBorder="1" applyAlignment="1">
      <alignment horizontal="left"/>
    </xf>
    <xf numFmtId="2" fontId="11" fillId="0" borderId="43" xfId="0" applyNumberFormat="1" applyFont="1" applyBorder="1" applyAlignment="1">
      <alignment horizontal="left"/>
    </xf>
    <xf numFmtId="0" fontId="11" fillId="2" borderId="43" xfId="0" applyFont="1" applyFill="1" applyBorder="1"/>
    <xf numFmtId="0" fontId="34" fillId="2" borderId="43" xfId="0" applyFont="1" applyFill="1" applyBorder="1" applyAlignment="1">
      <alignment horizontal="left"/>
    </xf>
    <xf numFmtId="9" fontId="34" fillId="19" borderId="43" xfId="0" applyNumberFormat="1" applyFont="1" applyFill="1" applyBorder="1" applyAlignment="1">
      <alignment horizontal="left"/>
    </xf>
    <xf numFmtId="0" fontId="11" fillId="17" borderId="48" xfId="0" applyFont="1" applyFill="1" applyBorder="1" applyAlignment="1">
      <alignment horizontal="left" wrapText="1"/>
    </xf>
    <xf numFmtId="10" fontId="34" fillId="17" borderId="48" xfId="0" applyNumberFormat="1" applyFont="1" applyFill="1" applyBorder="1" applyAlignment="1">
      <alignment horizontal="left"/>
    </xf>
    <xf numFmtId="1" fontId="11" fillId="20" borderId="43" xfId="0" applyNumberFormat="1" applyFont="1" applyFill="1" applyBorder="1" applyAlignment="1">
      <alignment horizontal="left"/>
    </xf>
    <xf numFmtId="10" fontId="11" fillId="0" borderId="43" xfId="0" applyNumberFormat="1" applyFont="1" applyBorder="1" applyAlignment="1">
      <alignment horizontal="left"/>
    </xf>
    <xf numFmtId="10" fontId="12" fillId="0" borderId="43" xfId="0" applyNumberFormat="1" applyFont="1" applyBorder="1" applyAlignment="1">
      <alignment horizontal="left"/>
    </xf>
    <xf numFmtId="0" fontId="52" fillId="0" borderId="0" xfId="0" applyFont="1"/>
    <xf numFmtId="0" fontId="12" fillId="0" borderId="0" xfId="0" applyFont="1" applyAlignment="1">
      <alignment horizontal="left"/>
    </xf>
    <xf numFmtId="0" fontId="34" fillId="2" borderId="43" xfId="0" applyFont="1" applyFill="1" applyBorder="1" applyAlignment="1">
      <alignment horizontal="right"/>
    </xf>
    <xf numFmtId="0" fontId="51" fillId="3" borderId="43" xfId="0" applyFont="1" applyFill="1" applyBorder="1" applyAlignment="1">
      <alignment horizontal="center"/>
    </xf>
    <xf numFmtId="0" fontId="51" fillId="3" borderId="45" xfId="0" applyFont="1" applyFill="1" applyBorder="1" applyAlignment="1">
      <alignment horizontal="center"/>
    </xf>
    <xf numFmtId="0" fontId="12" fillId="2" borderId="1" xfId="0" applyFont="1" applyFill="1" applyBorder="1" applyAlignment="1">
      <alignment horizontal="center"/>
    </xf>
    <xf numFmtId="2" fontId="34" fillId="19" borderId="45" xfId="0" applyNumberFormat="1" applyFont="1" applyFill="1" applyBorder="1" applyAlignment="1">
      <alignment horizontal="left"/>
    </xf>
    <xf numFmtId="0" fontId="11" fillId="3" borderId="54" xfId="0" applyFont="1" applyFill="1" applyBorder="1" applyAlignment="1">
      <alignment horizontal="left"/>
    </xf>
    <xf numFmtId="0" fontId="31" fillId="3" borderId="1" xfId="0" applyFont="1" applyFill="1" applyBorder="1"/>
    <xf numFmtId="0" fontId="53" fillId="3" borderId="1" xfId="0" applyFont="1" applyFill="1" applyBorder="1" applyAlignment="1">
      <alignment horizontal="center"/>
    </xf>
    <xf numFmtId="2" fontId="34" fillId="20" borderId="45" xfId="0" applyNumberFormat="1" applyFont="1" applyFill="1" applyBorder="1" applyAlignment="1">
      <alignment horizontal="left"/>
    </xf>
    <xf numFmtId="0" fontId="31" fillId="3" borderId="1" xfId="0" applyFont="1" applyFill="1" applyBorder="1" applyAlignment="1">
      <alignment horizontal="left"/>
    </xf>
    <xf numFmtId="0" fontId="54" fillId="3" borderId="1" xfId="0" applyFont="1" applyFill="1" applyBorder="1" applyAlignment="1">
      <alignment horizontal="right"/>
    </xf>
    <xf numFmtId="0" fontId="51" fillId="2" borderId="43" xfId="0" applyFont="1" applyFill="1" applyBorder="1" applyAlignment="1">
      <alignment horizontal="left"/>
    </xf>
    <xf numFmtId="0" fontId="51" fillId="3" borderId="45" xfId="0" applyFont="1" applyFill="1" applyBorder="1" applyAlignment="1">
      <alignment horizontal="left"/>
    </xf>
    <xf numFmtId="0" fontId="55" fillId="2" borderId="1" xfId="0" applyFont="1" applyFill="1" applyBorder="1" applyAlignment="1">
      <alignment horizontal="right"/>
    </xf>
    <xf numFmtId="10" fontId="12" fillId="17" borderId="43" xfId="0" applyNumberFormat="1" applyFont="1" applyFill="1" applyBorder="1" applyAlignment="1">
      <alignment horizontal="left"/>
    </xf>
    <xf numFmtId="0" fontId="4" fillId="0" borderId="43" xfId="0" applyFont="1" applyBorder="1" applyAlignment="1">
      <alignment horizontal="left"/>
    </xf>
    <xf numFmtId="0" fontId="4" fillId="3" borderId="43" xfId="0" applyFont="1" applyFill="1" applyBorder="1" applyAlignment="1">
      <alignment horizontal="left"/>
    </xf>
    <xf numFmtId="2" fontId="34" fillId="2" borderId="1" xfId="0" applyNumberFormat="1" applyFont="1" applyFill="1" applyBorder="1" applyAlignment="1">
      <alignment horizontal="center"/>
    </xf>
    <xf numFmtId="3" fontId="34" fillId="19" borderId="43" xfId="0" applyNumberFormat="1" applyFont="1" applyFill="1" applyBorder="1" applyAlignment="1">
      <alignment horizontal="left"/>
    </xf>
    <xf numFmtId="3" fontId="11" fillId="0" borderId="43" xfId="0" applyNumberFormat="1" applyFont="1" applyBorder="1" applyAlignment="1">
      <alignment horizontal="left"/>
    </xf>
    <xf numFmtId="3" fontId="34" fillId="20" borderId="43" xfId="0" applyNumberFormat="1" applyFont="1" applyFill="1" applyBorder="1" applyAlignment="1">
      <alignment horizontal="left"/>
    </xf>
    <xf numFmtId="4" fontId="12" fillId="19" borderId="45" xfId="0" applyNumberFormat="1" applyFont="1" applyFill="1" applyBorder="1" applyAlignment="1">
      <alignment horizontal="left"/>
    </xf>
    <xf numFmtId="3" fontId="12" fillId="19" borderId="45" xfId="0" applyNumberFormat="1" applyFont="1" applyFill="1" applyBorder="1" applyAlignment="1">
      <alignment horizontal="left"/>
    </xf>
    <xf numFmtId="0" fontId="4" fillId="0" borderId="0" xfId="0" applyFont="1"/>
    <xf numFmtId="4" fontId="11" fillId="0" borderId="0" xfId="0" applyNumberFormat="1" applyFont="1" applyAlignment="1">
      <alignment horizontal="right"/>
    </xf>
    <xf numFmtId="0" fontId="34" fillId="3" borderId="1" xfId="0" applyFont="1" applyFill="1" applyBorder="1" applyAlignment="1">
      <alignment horizontal="center"/>
    </xf>
    <xf numFmtId="4" fontId="34" fillId="3" borderId="1" xfId="0" applyNumberFormat="1" applyFont="1" applyFill="1" applyBorder="1" applyAlignment="1">
      <alignment horizontal="center"/>
    </xf>
    <xf numFmtId="3" fontId="34" fillId="3" borderId="1" xfId="0" applyNumberFormat="1" applyFont="1" applyFill="1" applyBorder="1" applyAlignment="1">
      <alignment horizontal="center"/>
    </xf>
    <xf numFmtId="4" fontId="12" fillId="3" borderId="1" xfId="0" applyNumberFormat="1" applyFont="1" applyFill="1" applyBorder="1" applyAlignment="1">
      <alignment horizontal="left"/>
    </xf>
    <xf numFmtId="4" fontId="34" fillId="20" borderId="43" xfId="0" applyNumberFormat="1" applyFont="1" applyFill="1" applyBorder="1" applyAlignment="1">
      <alignment horizontal="left"/>
    </xf>
    <xf numFmtId="4" fontId="11" fillId="0" borderId="43" xfId="0" applyNumberFormat="1" applyFont="1" applyBorder="1" applyAlignment="1">
      <alignment horizontal="left"/>
    </xf>
    <xf numFmtId="0" fontId="34" fillId="3" borderId="1" xfId="0" applyFont="1" applyFill="1" applyBorder="1" applyAlignment="1">
      <alignment horizontal="left"/>
    </xf>
    <xf numFmtId="0" fontId="34" fillId="2" borderId="1" xfId="0" applyFont="1" applyFill="1" applyBorder="1" applyAlignment="1">
      <alignment horizontal="left"/>
    </xf>
    <xf numFmtId="1" fontId="34" fillId="20" borderId="43" xfId="0" applyNumberFormat="1" applyFont="1" applyFill="1" applyBorder="1" applyAlignment="1">
      <alignment horizontal="left"/>
    </xf>
    <xf numFmtId="1" fontId="34" fillId="3" borderId="1" xfId="0" applyNumberFormat="1" applyFont="1" applyFill="1" applyBorder="1" applyAlignment="1">
      <alignment horizontal="center"/>
    </xf>
    <xf numFmtId="0" fontId="56" fillId="2" borderId="43" xfId="0" applyFont="1" applyFill="1" applyBorder="1" applyAlignment="1">
      <alignment horizontal="left"/>
    </xf>
    <xf numFmtId="0" fontId="56" fillId="3" borderId="43" xfId="0" applyFont="1" applyFill="1" applyBorder="1" applyAlignment="1">
      <alignment horizontal="left"/>
    </xf>
    <xf numFmtId="0" fontId="57" fillId="20" borderId="43" xfId="0" applyFont="1" applyFill="1" applyBorder="1" applyAlignment="1">
      <alignment horizontal="left"/>
    </xf>
    <xf numFmtId="0" fontId="4" fillId="3" borderId="43" xfId="0" applyFont="1" applyFill="1" applyBorder="1"/>
    <xf numFmtId="0" fontId="11" fillId="19" borderId="43" xfId="0" applyFont="1" applyFill="1" applyBorder="1"/>
    <xf numFmtId="1" fontId="11" fillId="19" borderId="43" xfId="0" applyNumberFormat="1" applyFont="1" applyFill="1" applyBorder="1" applyAlignment="1">
      <alignment horizontal="left"/>
    </xf>
    <xf numFmtId="0" fontId="11" fillId="20" borderId="43" xfId="0" applyFont="1" applyFill="1" applyBorder="1"/>
    <xf numFmtId="9" fontId="34" fillId="2" borderId="1" xfId="0" applyNumberFormat="1" applyFont="1" applyFill="1" applyBorder="1" applyAlignment="1">
      <alignment horizontal="center"/>
    </xf>
    <xf numFmtId="1" fontId="34" fillId="2" borderId="1" xfId="0" applyNumberFormat="1" applyFont="1" applyFill="1" applyBorder="1" applyAlignment="1">
      <alignment horizontal="center"/>
    </xf>
    <xf numFmtId="0" fontId="58" fillId="3" borderId="43" xfId="0" applyFont="1" applyFill="1" applyBorder="1" applyAlignment="1">
      <alignment horizontal="left"/>
    </xf>
    <xf numFmtId="9" fontId="34" fillId="20" borderId="43" xfId="0" applyNumberFormat="1" applyFont="1" applyFill="1" applyBorder="1" applyAlignment="1">
      <alignment horizontal="left"/>
    </xf>
    <xf numFmtId="1" fontId="34" fillId="19" borderId="43" xfId="0" applyNumberFormat="1" applyFont="1" applyFill="1" applyBorder="1" applyAlignment="1">
      <alignment horizontal="left"/>
    </xf>
    <xf numFmtId="3" fontId="34" fillId="2" borderId="1" xfId="0" applyNumberFormat="1" applyFont="1" applyFill="1" applyBorder="1" applyAlignment="1">
      <alignment horizontal="center"/>
    </xf>
    <xf numFmtId="0" fontId="34" fillId="0" borderId="0" xfId="0" applyFont="1" applyAlignment="1">
      <alignment horizontal="center"/>
    </xf>
    <xf numFmtId="0" fontId="60" fillId="0" borderId="0" xfId="0" applyFont="1" applyAlignment="1">
      <alignment vertical="center"/>
    </xf>
    <xf numFmtId="0" fontId="1" fillId="0" borderId="0" xfId="0" applyFont="1" applyAlignment="1">
      <alignment horizontal="left"/>
    </xf>
    <xf numFmtId="0" fontId="1" fillId="3" borderId="37" xfId="0" applyFont="1" applyFill="1" applyBorder="1" applyProtection="1">
      <protection locked="0"/>
    </xf>
    <xf numFmtId="3" fontId="22" fillId="11" borderId="1" xfId="0" applyNumberFormat="1" applyFont="1" applyFill="1" applyBorder="1" applyAlignment="1" applyProtection="1">
      <alignment horizontal="center" vertical="center"/>
      <protection locked="0"/>
    </xf>
    <xf numFmtId="0" fontId="11" fillId="11" borderId="34" xfId="0" applyFont="1" applyFill="1" applyBorder="1" applyAlignment="1" applyProtection="1">
      <alignment horizontal="center" vertical="center"/>
      <protection locked="0"/>
    </xf>
    <xf numFmtId="9" fontId="31" fillId="13" borderId="34" xfId="0" applyNumberFormat="1" applyFont="1" applyFill="1" applyBorder="1" applyAlignment="1" applyProtection="1">
      <alignment horizontal="center" vertical="center"/>
      <protection locked="0"/>
    </xf>
    <xf numFmtId="0" fontId="31" fillId="13" borderId="34" xfId="0" applyFont="1" applyFill="1" applyBorder="1" applyAlignment="1" applyProtection="1">
      <alignment horizontal="center" vertical="center"/>
      <protection locked="0"/>
    </xf>
    <xf numFmtId="0" fontId="31" fillId="14" borderId="39" xfId="0" applyFont="1" applyFill="1" applyBorder="1" applyAlignment="1" applyProtection="1">
      <alignment horizontal="center" vertical="center"/>
      <protection locked="0"/>
    </xf>
    <xf numFmtId="0" fontId="11" fillId="11" borderId="39" xfId="0" applyFont="1" applyFill="1" applyBorder="1" applyAlignment="1" applyProtection="1">
      <alignment horizontal="center" vertical="center"/>
      <protection locked="0"/>
    </xf>
    <xf numFmtId="0" fontId="31" fillId="14" borderId="1" xfId="0" applyFont="1" applyFill="1" applyBorder="1" applyAlignment="1" applyProtection="1">
      <alignment horizontal="center" vertical="center"/>
      <protection locked="0"/>
    </xf>
    <xf numFmtId="0" fontId="31" fillId="14" borderId="34" xfId="0" applyFont="1" applyFill="1" applyBorder="1" applyAlignment="1" applyProtection="1">
      <alignment horizontal="center" vertical="center"/>
      <protection locked="0"/>
    </xf>
    <xf numFmtId="9" fontId="31" fillId="15" borderId="34" xfId="0" applyNumberFormat="1" applyFont="1" applyFill="1" applyBorder="1" applyAlignment="1" applyProtection="1">
      <alignment horizontal="center" vertical="center"/>
      <protection locked="0"/>
    </xf>
    <xf numFmtId="3" fontId="11" fillId="11" borderId="1" xfId="0" applyNumberFormat="1" applyFont="1" applyFill="1" applyBorder="1" applyAlignment="1" applyProtection="1">
      <alignment horizontal="center" vertical="center"/>
      <protection locked="0"/>
    </xf>
    <xf numFmtId="0" fontId="31" fillId="13" borderId="34" xfId="0" applyFont="1" applyFill="1" applyBorder="1" applyAlignment="1">
      <alignment horizontal="center" vertical="center"/>
    </xf>
    <xf numFmtId="0" fontId="9" fillId="4" borderId="23" xfId="0" applyFont="1" applyFill="1" applyBorder="1"/>
    <xf numFmtId="0" fontId="3" fillId="0" borderId="24" xfId="0" applyFont="1" applyBorder="1"/>
    <xf numFmtId="0" fontId="3" fillId="0" borderId="29" xfId="0" applyFont="1" applyBorder="1"/>
    <xf numFmtId="0" fontId="10" fillId="4" borderId="23" xfId="0" applyFont="1" applyFill="1" applyBorder="1" applyAlignment="1">
      <alignment vertical="center" wrapText="1"/>
    </xf>
    <xf numFmtId="0" fontId="8" fillId="4" borderId="14" xfId="0" applyFont="1" applyFill="1" applyBorder="1" applyAlignment="1">
      <alignment vertical="center" wrapText="1"/>
    </xf>
    <xf numFmtId="0" fontId="3" fillId="0" borderId="15" xfId="0" applyFont="1" applyBorder="1"/>
    <xf numFmtId="0" fontId="3" fillId="0" borderId="17" xfId="0" applyFont="1" applyBorder="1"/>
    <xf numFmtId="0" fontId="8" fillId="4" borderId="26" xfId="0" applyFont="1" applyFill="1" applyBorder="1" applyAlignment="1">
      <alignment horizontal="left" vertical="center" wrapText="1"/>
    </xf>
    <xf numFmtId="0" fontId="3" fillId="0" borderId="3" xfId="0" applyFont="1" applyBorder="1"/>
    <xf numFmtId="0" fontId="3" fillId="0" borderId="4" xfId="0" applyFont="1" applyBorder="1"/>
    <xf numFmtId="0" fontId="8" fillId="4" borderId="14" xfId="0" applyFont="1" applyFill="1" applyBorder="1" applyAlignment="1">
      <alignment wrapText="1"/>
    </xf>
    <xf numFmtId="0" fontId="8" fillId="4" borderId="18" xfId="0" applyFont="1" applyFill="1" applyBorder="1" applyAlignment="1">
      <alignment vertical="center" wrapText="1"/>
    </xf>
    <xf numFmtId="0" fontId="3" fillId="0" borderId="19" xfId="0" applyFont="1" applyBorder="1"/>
    <xf numFmtId="0" fontId="3" fillId="0" borderId="21" xfId="0" applyFont="1" applyBorder="1"/>
    <xf numFmtId="0" fontId="8" fillId="4" borderId="14" xfId="0" applyFont="1" applyFill="1" applyBorder="1" applyAlignment="1">
      <alignment horizontal="left" vertical="center"/>
    </xf>
    <xf numFmtId="0" fontId="3" fillId="0" borderId="16" xfId="0" applyFont="1" applyBorder="1"/>
    <xf numFmtId="0" fontId="8" fillId="4" borderId="18" xfId="0" applyFont="1" applyFill="1" applyBorder="1" applyAlignment="1">
      <alignment horizontal="left" vertical="center"/>
    </xf>
    <xf numFmtId="0" fontId="3" fillId="0" borderId="20" xfId="0" applyFont="1" applyBorder="1"/>
    <xf numFmtId="0" fontId="8" fillId="4" borderId="23" xfId="0" applyFont="1" applyFill="1" applyBorder="1" applyAlignment="1">
      <alignment horizontal="left" vertical="center"/>
    </xf>
    <xf numFmtId="0" fontId="3" fillId="0" borderId="25" xfId="0" applyFont="1" applyBorder="1"/>
    <xf numFmtId="0" fontId="2" fillId="2" borderId="2" xfId="0" applyFont="1" applyFill="1" applyBorder="1"/>
    <xf numFmtId="0" fontId="6" fillId="2" borderId="2" xfId="0" applyFont="1" applyFill="1" applyBorder="1" applyAlignment="1">
      <alignment vertical="top" wrapText="1"/>
    </xf>
    <xf numFmtId="0" fontId="8" fillId="4" borderId="6" xfId="0" applyFont="1" applyFill="1" applyBorder="1" applyAlignment="1">
      <alignment vertical="top" wrapText="1"/>
    </xf>
    <xf numFmtId="0" fontId="3" fillId="0" borderId="7" xfId="0" applyFont="1" applyBorder="1"/>
    <xf numFmtId="0" fontId="3" fillId="0" borderId="8" xfId="0" applyFont="1" applyBorder="1"/>
    <xf numFmtId="0" fontId="3" fillId="0" borderId="9" xfId="0" applyFont="1" applyBorder="1"/>
    <xf numFmtId="0" fontId="0" fillId="0" borderId="0" xfId="0"/>
    <xf numFmtId="0" fontId="3" fillId="0" borderId="10" xfId="0" applyFont="1" applyBorder="1"/>
    <xf numFmtId="0" fontId="3" fillId="0" borderId="11" xfId="0" applyFont="1" applyBorder="1"/>
    <xf numFmtId="0" fontId="3" fillId="0" borderId="12" xfId="0" applyFont="1" applyBorder="1"/>
    <xf numFmtId="0" fontId="3" fillId="0" borderId="13" xfId="0" applyFont="1" applyBorder="1"/>
    <xf numFmtId="0" fontId="61" fillId="4" borderId="6" xfId="0" applyFont="1" applyFill="1" applyBorder="1" applyAlignment="1">
      <alignment vertical="top" wrapText="1"/>
    </xf>
    <xf numFmtId="0" fontId="8" fillId="4" borderId="23" xfId="0" applyFont="1" applyFill="1" applyBorder="1" applyAlignment="1">
      <alignment vertical="center" wrapText="1"/>
    </xf>
    <xf numFmtId="0" fontId="8" fillId="10" borderId="23" xfId="0" applyFont="1" applyFill="1" applyBorder="1" applyAlignment="1">
      <alignment vertical="center" wrapText="1"/>
    </xf>
    <xf numFmtId="0" fontId="14" fillId="5" borderId="2" xfId="0" applyFont="1" applyFill="1" applyBorder="1" applyAlignment="1">
      <alignment horizontal="center"/>
    </xf>
    <xf numFmtId="0" fontId="18" fillId="9" borderId="2" xfId="0" applyFont="1" applyFill="1" applyBorder="1" applyAlignment="1">
      <alignment horizontal="center" vertical="center" wrapText="1"/>
    </xf>
    <xf numFmtId="0" fontId="10" fillId="6" borderId="31" xfId="0" applyFont="1" applyFill="1" applyBorder="1" applyAlignment="1">
      <alignment horizontal="center" vertical="center" wrapText="1"/>
    </xf>
    <xf numFmtId="0" fontId="3" fillId="0" borderId="32" xfId="0" applyFont="1" applyBorder="1"/>
    <xf numFmtId="0" fontId="3" fillId="0" borderId="33" xfId="0" applyFont="1" applyBorder="1"/>
    <xf numFmtId="0" fontId="10" fillId="5" borderId="31" xfId="0" applyFont="1" applyFill="1" applyBorder="1" applyAlignment="1">
      <alignment horizontal="center" vertical="center" wrapText="1"/>
    </xf>
    <xf numFmtId="0" fontId="10" fillId="9" borderId="31" xfId="0" applyFont="1" applyFill="1" applyBorder="1" applyAlignment="1">
      <alignment horizontal="center" vertical="center" wrapText="1"/>
    </xf>
    <xf numFmtId="0" fontId="8" fillId="4" borderId="23" xfId="0" applyFont="1" applyFill="1" applyBorder="1"/>
    <xf numFmtId="0" fontId="30" fillId="2" borderId="2" xfId="0" applyFont="1" applyFill="1" applyBorder="1" applyAlignment="1">
      <alignment horizontal="center"/>
    </xf>
    <xf numFmtId="0" fontId="11" fillId="0" borderId="0" xfId="0" applyFont="1" applyAlignment="1">
      <alignment horizontal="left" vertical="center" wrapText="1"/>
    </xf>
    <xf numFmtId="0" fontId="24" fillId="0" borderId="0" xfId="0" applyFont="1" applyAlignment="1">
      <alignment vertical="center"/>
    </xf>
    <xf numFmtId="0" fontId="23" fillId="4" borderId="2" xfId="0" applyFont="1" applyFill="1" applyBorder="1" applyAlignment="1">
      <alignment vertical="center"/>
    </xf>
    <xf numFmtId="0" fontId="37" fillId="0" borderId="0" xfId="0" applyFont="1" applyAlignment="1">
      <alignment horizontal="left" vertical="center" wrapText="1"/>
    </xf>
    <xf numFmtId="0" fontId="18" fillId="4" borderId="42" xfId="0" applyFont="1" applyFill="1" applyBorder="1"/>
    <xf numFmtId="0" fontId="41" fillId="4" borderId="2" xfId="0" applyFont="1" applyFill="1" applyBorder="1" applyAlignment="1">
      <alignment horizontal="center" vertical="top" wrapText="1"/>
    </xf>
    <xf numFmtId="0" fontId="40" fillId="0" borderId="33" xfId="0" applyFont="1" applyBorder="1" applyAlignment="1">
      <alignment horizontal="center" wrapText="1"/>
    </xf>
    <xf numFmtId="0" fontId="62" fillId="4" borderId="2" xfId="0" applyFont="1" applyFill="1" applyBorder="1" applyAlignment="1">
      <alignment vertical="center"/>
    </xf>
    <xf numFmtId="0" fontId="18" fillId="4" borderId="2" xfId="0" applyFont="1" applyFill="1" applyBorder="1" applyAlignment="1">
      <alignment vertical="center"/>
    </xf>
    <xf numFmtId="0" fontId="22" fillId="2" borderId="2" xfId="0" applyFont="1" applyFill="1" applyBorder="1" applyAlignment="1">
      <alignment horizontal="center"/>
    </xf>
    <xf numFmtId="0" fontId="18" fillId="3" borderId="2" xfId="0" applyFont="1" applyFill="1" applyBorder="1" applyAlignment="1">
      <alignment vertical="center"/>
    </xf>
    <xf numFmtId="0" fontId="34" fillId="3" borderId="2" xfId="0" applyFont="1" applyFill="1" applyBorder="1" applyAlignment="1">
      <alignment horizontal="left" vertical="center" wrapText="1"/>
    </xf>
    <xf numFmtId="0" fontId="11" fillId="0" borderId="0" xfId="0" applyFont="1" applyAlignment="1">
      <alignment vertical="top" wrapText="1"/>
    </xf>
    <xf numFmtId="0" fontId="23" fillId="4" borderId="2" xfId="0" applyFont="1" applyFill="1" applyBorder="1" applyAlignment="1">
      <alignment horizontal="left" vertical="center" wrapText="1"/>
    </xf>
    <xf numFmtId="0" fontId="11" fillId="0" borderId="0" xfId="0" applyFont="1" applyAlignment="1">
      <alignment horizontal="left" vertical="top" wrapText="1"/>
    </xf>
    <xf numFmtId="0" fontId="11" fillId="0" borderId="0" xfId="0" applyFont="1" applyAlignment="1">
      <alignment vertical="top"/>
    </xf>
    <xf numFmtId="0" fontId="30" fillId="0" borderId="0" xfId="0" applyFont="1" applyAlignment="1">
      <alignment horizontal="center" vertical="center"/>
    </xf>
    <xf numFmtId="0" fontId="40" fillId="0" borderId="0" xfId="0" applyFont="1" applyAlignment="1">
      <alignment horizontal="center" wrapText="1"/>
    </xf>
    <xf numFmtId="0" fontId="42" fillId="12" borderId="2" xfId="0" applyFont="1" applyFill="1" applyBorder="1" applyAlignment="1">
      <alignment horizontal="center" wrapText="1"/>
    </xf>
    <xf numFmtId="0" fontId="18" fillId="4" borderId="2" xfId="0" applyFont="1" applyFill="1" applyBorder="1" applyAlignment="1">
      <alignment horizontal="left"/>
    </xf>
    <xf numFmtId="0" fontId="28" fillId="2" borderId="2" xfId="0" applyFont="1" applyFill="1" applyBorder="1" applyAlignment="1">
      <alignment horizontal="left" wrapText="1"/>
    </xf>
    <xf numFmtId="0" fontId="11" fillId="0" borderId="0" xfId="0" applyFont="1" applyAlignment="1">
      <alignment wrapText="1"/>
    </xf>
    <xf numFmtId="0" fontId="0" fillId="0" borderId="0" xfId="0" applyAlignment="1">
      <alignment vertical="center"/>
    </xf>
    <xf numFmtId="0" fontId="11" fillId="0" borderId="0" xfId="0" applyFont="1" applyAlignment="1">
      <alignment vertical="center"/>
    </xf>
  </cellXfs>
  <cellStyles count="1">
    <cellStyle name="Normal" xfId="0" builtinId="0"/>
  </cellStyles>
  <dxfs count="124">
    <dxf>
      <fill>
        <patternFill patternType="solid">
          <fgColor theme="0"/>
          <bgColor theme="0"/>
        </patternFill>
      </fill>
    </dxf>
    <dxf>
      <fill>
        <patternFill patternType="solid">
          <fgColor theme="0"/>
          <bgColor theme="0"/>
        </patternFill>
      </fill>
    </dxf>
    <dxf>
      <font>
        <color rgb="FF999999"/>
      </font>
      <fill>
        <patternFill patternType="solid">
          <fgColor rgb="FF999999"/>
          <bgColor rgb="FF999999"/>
        </patternFill>
      </fill>
    </dxf>
    <dxf>
      <fill>
        <patternFill patternType="solid">
          <fgColor rgb="FF1F6166"/>
          <bgColor rgb="FF1F6166"/>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ont>
        <color rgb="FF999999"/>
      </font>
      <fill>
        <patternFill patternType="solid">
          <fgColor rgb="FF999999"/>
          <bgColor rgb="FF999999"/>
        </patternFill>
      </fill>
    </dxf>
    <dxf>
      <fill>
        <patternFill patternType="solid">
          <fgColor rgb="FF1F6166"/>
          <bgColor rgb="FF1F6166"/>
        </patternFill>
      </fill>
    </dxf>
    <dxf>
      <fill>
        <patternFill patternType="solid">
          <fgColor theme="0"/>
          <bgColor theme="0"/>
        </patternFill>
      </fill>
    </dxf>
    <dxf>
      <fill>
        <patternFill patternType="solid">
          <fgColor rgb="FFFEF2CB"/>
          <bgColor rgb="FFFEF2CB"/>
        </patternFill>
      </fill>
    </dxf>
    <dxf>
      <fill>
        <patternFill patternType="solid">
          <fgColor rgb="FFB4C6E7"/>
          <bgColor rgb="FFB4C6E7"/>
        </patternFill>
      </fill>
    </dxf>
    <dxf>
      <fill>
        <patternFill patternType="solid">
          <fgColor rgb="FFFEF2CB"/>
          <bgColor rgb="FFFEF2CB"/>
        </patternFill>
      </fill>
    </dxf>
    <dxf>
      <fill>
        <patternFill patternType="solid">
          <fgColor rgb="FFB4C6E7"/>
          <bgColor rgb="FFB4C6E7"/>
        </patternFill>
      </fill>
    </dxf>
    <dxf>
      <fill>
        <patternFill patternType="solid">
          <fgColor rgb="FFFEF2CB"/>
          <bgColor rgb="FFFEF2CB"/>
        </patternFill>
      </fill>
    </dxf>
    <dxf>
      <fill>
        <patternFill patternType="solid">
          <fgColor rgb="FFB4C6E7"/>
          <bgColor rgb="FFB4C6E7"/>
        </patternFill>
      </fill>
    </dxf>
    <dxf>
      <fill>
        <patternFill patternType="solid">
          <fgColor rgb="FFFEF2CB"/>
          <bgColor rgb="FFFEF2CB"/>
        </patternFill>
      </fill>
    </dxf>
    <dxf>
      <fill>
        <patternFill patternType="solid">
          <fgColor rgb="FFB4C6E7"/>
          <bgColor rgb="FFB4C6E7"/>
        </patternFill>
      </fill>
    </dxf>
    <dxf>
      <fill>
        <patternFill patternType="solid">
          <fgColor rgb="FFFEF2CB"/>
          <bgColor rgb="FFFEF2CB"/>
        </patternFill>
      </fill>
    </dxf>
    <dxf>
      <fill>
        <patternFill patternType="solid">
          <fgColor rgb="FFB4C6E7"/>
          <bgColor rgb="FFB4C6E7"/>
        </patternFill>
      </fill>
    </dxf>
    <dxf>
      <fill>
        <patternFill patternType="solid">
          <fgColor rgb="FFFEF2CB"/>
          <bgColor rgb="FFFEF2CB"/>
        </patternFill>
      </fill>
    </dxf>
    <dxf>
      <fill>
        <patternFill patternType="solid">
          <fgColor rgb="FFB4C6E7"/>
          <bgColor rgb="FFB4C6E7"/>
        </patternFill>
      </fill>
    </dxf>
    <dxf>
      <fill>
        <patternFill patternType="solid">
          <fgColor rgb="FFFEF2CB"/>
          <bgColor rgb="FFFEF2CB"/>
        </patternFill>
      </fill>
    </dxf>
    <dxf>
      <fill>
        <patternFill patternType="solid">
          <fgColor rgb="FFB4C6E7"/>
          <bgColor rgb="FFB4C6E7"/>
        </patternFill>
      </fill>
    </dxf>
    <dxf>
      <fill>
        <patternFill patternType="solid">
          <fgColor rgb="FFFEF2CB"/>
          <bgColor rgb="FFFEF2CB"/>
        </patternFill>
      </fill>
    </dxf>
    <dxf>
      <fill>
        <patternFill patternType="solid">
          <fgColor rgb="FFB4C6E7"/>
          <bgColor rgb="FFB4C6E7"/>
        </patternFill>
      </fill>
    </dxf>
    <dxf>
      <fill>
        <patternFill patternType="solid">
          <fgColor rgb="FFFEF2CB"/>
          <bgColor rgb="FFFEF2CB"/>
        </patternFill>
      </fill>
    </dxf>
    <dxf>
      <fill>
        <patternFill patternType="solid">
          <fgColor rgb="FFB4C6E7"/>
          <bgColor rgb="FFB4C6E7"/>
        </patternFill>
      </fill>
    </dxf>
    <dxf>
      <fill>
        <patternFill patternType="solid">
          <fgColor rgb="FFB4C6E7"/>
          <bgColor rgb="FFB4C6E7"/>
        </patternFill>
      </fill>
    </dxf>
    <dxf>
      <fill>
        <patternFill patternType="solid">
          <fgColor rgb="FFFEF2CB"/>
          <bgColor rgb="FFFEF2CB"/>
        </patternFill>
      </fill>
    </dxf>
    <dxf>
      <fill>
        <patternFill patternType="solid">
          <fgColor rgb="FFB4C6E7"/>
          <bgColor rgb="FFB4C6E7"/>
        </patternFill>
      </fill>
    </dxf>
    <dxf>
      <fill>
        <patternFill patternType="solid">
          <fgColor rgb="FFFEF2CB"/>
          <bgColor rgb="FFFEF2CB"/>
        </patternFill>
      </fill>
    </dxf>
    <dxf>
      <fill>
        <patternFill patternType="solid">
          <fgColor rgb="FFFEF2CB"/>
          <bgColor rgb="FFFEF2CB"/>
        </patternFill>
      </fill>
    </dxf>
    <dxf>
      <fill>
        <patternFill patternType="solid">
          <fgColor rgb="FFB4C6E7"/>
          <bgColor rgb="FFB4C6E7"/>
        </patternFill>
      </fill>
    </dxf>
    <dxf>
      <fill>
        <patternFill patternType="solid">
          <fgColor rgb="FFB4C6E7"/>
          <bgColor rgb="FFB4C6E7"/>
        </patternFill>
      </fill>
    </dxf>
    <dxf>
      <fill>
        <patternFill patternType="solid">
          <fgColor rgb="FFFEF2CB"/>
          <bgColor rgb="FFFEF2CB"/>
        </patternFill>
      </fill>
    </dxf>
    <dxf>
      <fill>
        <patternFill patternType="solid">
          <fgColor rgb="FFB4C6E7"/>
          <bgColor rgb="FFB4C6E7"/>
        </patternFill>
      </fill>
    </dxf>
    <dxf>
      <fill>
        <patternFill patternType="solid">
          <fgColor rgb="FFFEF2CB"/>
          <bgColor rgb="FFFEF2CB"/>
        </patternFill>
      </fill>
    </dxf>
    <dxf>
      <fill>
        <patternFill patternType="solid">
          <fgColor rgb="FFFEF2CB"/>
          <bgColor rgb="FFFEF2CB"/>
        </patternFill>
      </fill>
    </dxf>
    <dxf>
      <fill>
        <patternFill patternType="solid">
          <fgColor rgb="FFB4C6E7"/>
          <bgColor rgb="FFB4C6E7"/>
        </patternFill>
      </fill>
    </dxf>
    <dxf>
      <fill>
        <patternFill patternType="solid">
          <fgColor rgb="FFFEF2CB"/>
          <bgColor rgb="FFFEF2CB"/>
        </patternFill>
      </fill>
    </dxf>
    <dxf>
      <fill>
        <patternFill patternType="solid">
          <fgColor rgb="FFB4C6E7"/>
          <bgColor rgb="FFB4C6E7"/>
        </patternFill>
      </fill>
    </dxf>
    <dxf>
      <fill>
        <patternFill patternType="solid">
          <fgColor rgb="FFFEF2CB"/>
          <bgColor rgb="FFFEF2CB"/>
        </patternFill>
      </fill>
    </dxf>
    <dxf>
      <fill>
        <patternFill patternType="solid">
          <fgColor rgb="FFB4C6E7"/>
          <bgColor rgb="FFB4C6E7"/>
        </patternFill>
      </fill>
    </dxf>
    <dxf>
      <fill>
        <patternFill patternType="solid">
          <fgColor rgb="FFFEF2CB"/>
          <bgColor rgb="FFFEF2CB"/>
        </patternFill>
      </fill>
    </dxf>
    <dxf>
      <fill>
        <patternFill patternType="solid">
          <fgColor rgb="FFB4C6E7"/>
          <bgColor rgb="FFB4C6E7"/>
        </patternFill>
      </fill>
    </dxf>
    <dxf>
      <fill>
        <patternFill patternType="solid">
          <fgColor rgb="FFFEF2CB"/>
          <bgColor rgb="FFFEF2CB"/>
        </patternFill>
      </fill>
    </dxf>
    <dxf>
      <fill>
        <patternFill patternType="solid">
          <fgColor rgb="FFB4C6E7"/>
          <bgColor rgb="FFB4C6E7"/>
        </patternFill>
      </fill>
    </dxf>
    <dxf>
      <fill>
        <patternFill patternType="solid">
          <fgColor rgb="FFFEF2CB"/>
          <bgColor rgb="FFFEF2CB"/>
        </patternFill>
      </fill>
    </dxf>
    <dxf>
      <fill>
        <patternFill patternType="solid">
          <fgColor rgb="FFB4C6E7"/>
          <bgColor rgb="FFB4C6E7"/>
        </patternFill>
      </fill>
    </dxf>
    <dxf>
      <fill>
        <patternFill patternType="solid">
          <fgColor rgb="FFFEF2CB"/>
          <bgColor rgb="FFFEF2CB"/>
        </patternFill>
      </fill>
    </dxf>
    <dxf>
      <fill>
        <patternFill patternType="solid">
          <fgColor rgb="FFB4C6E7"/>
          <bgColor rgb="FFB4C6E7"/>
        </patternFill>
      </fill>
    </dxf>
    <dxf>
      <fill>
        <patternFill patternType="solid">
          <fgColor rgb="FFFEF2CB"/>
          <bgColor rgb="FFFEF2CB"/>
        </patternFill>
      </fill>
    </dxf>
    <dxf>
      <fill>
        <patternFill patternType="solid">
          <fgColor rgb="FFB4C6E7"/>
          <bgColor rgb="FFB4C6E7"/>
        </patternFill>
      </fill>
    </dxf>
    <dxf>
      <fill>
        <patternFill patternType="solid">
          <fgColor rgb="FFFEF2CB"/>
          <bgColor rgb="FFFEF2CB"/>
        </patternFill>
      </fill>
    </dxf>
    <dxf>
      <fill>
        <patternFill patternType="solid">
          <fgColor rgb="FFB4C6E7"/>
          <bgColor rgb="FFB4C6E7"/>
        </patternFill>
      </fill>
    </dxf>
    <dxf>
      <fill>
        <patternFill patternType="solid">
          <fgColor rgb="FFFEF2CB"/>
          <bgColor rgb="FFFEF2CB"/>
        </patternFill>
      </fill>
    </dxf>
    <dxf>
      <fill>
        <patternFill patternType="solid">
          <fgColor rgb="FFB4C6E7"/>
          <bgColor rgb="FFB4C6E7"/>
        </patternFill>
      </fill>
    </dxf>
    <dxf>
      <fill>
        <patternFill patternType="solid">
          <fgColor rgb="FFFEF2CB"/>
          <bgColor rgb="FFFEF2CB"/>
        </patternFill>
      </fill>
    </dxf>
    <dxf>
      <fill>
        <patternFill patternType="solid">
          <fgColor rgb="FFB4C6E7"/>
          <bgColor rgb="FFB4C6E7"/>
        </patternFill>
      </fill>
    </dxf>
    <dxf>
      <fill>
        <patternFill patternType="solid">
          <fgColor rgb="FFFEF2CB"/>
          <bgColor rgb="FFFEF2CB"/>
        </patternFill>
      </fill>
    </dxf>
    <dxf>
      <fill>
        <patternFill patternType="solid">
          <fgColor rgb="FFB4C6E7"/>
          <bgColor rgb="FFB4C6E7"/>
        </patternFill>
      </fill>
    </dxf>
    <dxf>
      <fill>
        <patternFill patternType="solid">
          <fgColor rgb="FFFEF2CB"/>
          <bgColor rgb="FFFEF2CB"/>
        </patternFill>
      </fill>
    </dxf>
    <dxf>
      <fill>
        <patternFill patternType="solid">
          <fgColor rgb="FFB4C6E7"/>
          <bgColor rgb="FFB4C6E7"/>
        </patternFill>
      </fill>
    </dxf>
    <dxf>
      <fill>
        <patternFill patternType="solid">
          <fgColor rgb="FFFEF2CB"/>
          <bgColor rgb="FFFEF2CB"/>
        </patternFill>
      </fill>
    </dxf>
    <dxf>
      <fill>
        <patternFill patternType="solid">
          <fgColor rgb="FFB4C6E7"/>
          <bgColor rgb="FFB4C6E7"/>
        </patternFill>
      </fill>
    </dxf>
    <dxf>
      <fill>
        <patternFill patternType="solid">
          <fgColor rgb="FFFEF2CB"/>
          <bgColor rgb="FFFEF2CB"/>
        </patternFill>
      </fill>
    </dxf>
    <dxf>
      <fill>
        <patternFill patternType="solid">
          <fgColor rgb="FFB4C6E7"/>
          <bgColor rgb="FFB4C6E7"/>
        </patternFill>
      </fill>
    </dxf>
    <dxf>
      <fill>
        <patternFill patternType="solid">
          <fgColor rgb="FFFEF2CB"/>
          <bgColor rgb="FFFEF2CB"/>
        </patternFill>
      </fill>
    </dxf>
    <dxf>
      <fill>
        <patternFill patternType="solid">
          <fgColor rgb="FFB4C6E7"/>
          <bgColor rgb="FFB4C6E7"/>
        </patternFill>
      </fill>
    </dxf>
    <dxf>
      <fill>
        <patternFill patternType="solid">
          <fgColor rgb="FFFEF2CB"/>
          <bgColor rgb="FFFEF2CB"/>
        </patternFill>
      </fill>
    </dxf>
    <dxf>
      <fill>
        <patternFill patternType="solid">
          <fgColor rgb="FFB4C6E7"/>
          <bgColor rgb="FFB4C6E7"/>
        </patternFill>
      </fill>
    </dxf>
    <dxf>
      <fill>
        <patternFill patternType="solid">
          <fgColor rgb="FFFEF2CB"/>
          <bgColor rgb="FFFEF2CB"/>
        </patternFill>
      </fill>
    </dxf>
    <dxf>
      <fill>
        <patternFill patternType="solid">
          <fgColor rgb="FFB4C6E7"/>
          <bgColor rgb="FFB4C6E7"/>
        </patternFill>
      </fill>
    </dxf>
    <dxf>
      <fill>
        <patternFill patternType="solid">
          <fgColor rgb="FFFEF2CB"/>
          <bgColor rgb="FFFEF2CB"/>
        </patternFill>
      </fill>
    </dxf>
    <dxf>
      <fill>
        <patternFill patternType="solid">
          <fgColor rgb="FFB4C6E7"/>
          <bgColor rgb="FFB4C6E7"/>
        </patternFill>
      </fill>
    </dxf>
    <dxf>
      <fill>
        <patternFill patternType="solid">
          <fgColor rgb="FFFEF2CB"/>
          <bgColor rgb="FFFEF2CB"/>
        </patternFill>
      </fill>
    </dxf>
    <dxf>
      <fill>
        <patternFill patternType="solid">
          <fgColor rgb="FFB4C6E7"/>
          <bgColor rgb="FFB4C6E7"/>
        </patternFill>
      </fill>
    </dxf>
    <dxf>
      <fill>
        <patternFill patternType="solid">
          <fgColor rgb="FFFEF2CB"/>
          <bgColor rgb="FFFEF2CB"/>
        </patternFill>
      </fill>
    </dxf>
    <dxf>
      <fill>
        <patternFill patternType="solid">
          <fgColor rgb="FFB4C6E7"/>
          <bgColor rgb="FFB4C6E7"/>
        </patternFill>
      </fill>
    </dxf>
    <dxf>
      <fill>
        <patternFill patternType="solid">
          <fgColor rgb="FFB4C6E7"/>
          <bgColor rgb="FFB4C6E7"/>
        </patternFill>
      </fill>
    </dxf>
    <dxf>
      <fill>
        <patternFill patternType="solid">
          <fgColor rgb="FFFEF2CB"/>
          <bgColor rgb="FFFEF2CB"/>
        </patternFill>
      </fill>
    </dxf>
    <dxf>
      <fill>
        <patternFill patternType="solid">
          <fgColor rgb="FFFEF2CB"/>
          <bgColor rgb="FFFEF2CB"/>
        </patternFill>
      </fill>
    </dxf>
    <dxf>
      <fill>
        <patternFill patternType="solid">
          <fgColor rgb="FFB4C6E7"/>
          <bgColor rgb="FFB4C6E7"/>
        </patternFill>
      </fill>
    </dxf>
    <dxf>
      <fill>
        <patternFill patternType="solid">
          <fgColor rgb="FFFEF2CB"/>
          <bgColor rgb="FFFEF2CB"/>
        </patternFill>
      </fill>
    </dxf>
    <dxf>
      <fill>
        <patternFill patternType="solid">
          <fgColor rgb="FFB4C6E7"/>
          <bgColor rgb="FFB4C6E7"/>
        </patternFill>
      </fill>
    </dxf>
    <dxf>
      <fill>
        <patternFill patternType="solid">
          <fgColor rgb="FFFEF2CB"/>
          <bgColor rgb="FFFEF2CB"/>
        </patternFill>
      </fill>
    </dxf>
    <dxf>
      <fill>
        <patternFill patternType="solid">
          <fgColor rgb="FFB4C6E7"/>
          <bgColor rgb="FFB4C6E7"/>
        </patternFill>
      </fill>
    </dxf>
    <dxf>
      <fill>
        <patternFill patternType="solid">
          <fgColor rgb="FFFEF2CB"/>
          <bgColor rgb="FFFEF2CB"/>
        </patternFill>
      </fill>
    </dxf>
    <dxf>
      <fill>
        <patternFill patternType="solid">
          <fgColor rgb="FFB4C6E7"/>
          <bgColor rgb="FFB4C6E7"/>
        </patternFill>
      </fill>
    </dxf>
    <dxf>
      <fill>
        <patternFill patternType="solid">
          <fgColor rgb="FFFEF2CB"/>
          <bgColor rgb="FFFEF2CB"/>
        </patternFill>
      </fill>
    </dxf>
    <dxf>
      <fill>
        <patternFill patternType="solid">
          <fgColor rgb="FFB4C6E7"/>
          <bgColor rgb="FFB4C6E7"/>
        </patternFill>
      </fill>
    </dxf>
    <dxf>
      <fill>
        <patternFill patternType="solid">
          <fgColor rgb="FFFEF2CB"/>
          <bgColor rgb="FFFEF2CB"/>
        </patternFill>
      </fill>
    </dxf>
    <dxf>
      <fill>
        <patternFill patternType="solid">
          <fgColor rgb="FFB4C6E7"/>
          <bgColor rgb="FFB4C6E7"/>
        </patternFill>
      </fill>
    </dxf>
    <dxf>
      <fill>
        <patternFill patternType="solid">
          <fgColor rgb="FFFEF2CB"/>
          <bgColor rgb="FFFEF2CB"/>
        </patternFill>
      </fill>
    </dxf>
    <dxf>
      <fill>
        <patternFill patternType="solid">
          <fgColor rgb="FFB4C6E7"/>
          <bgColor rgb="FFB4C6E7"/>
        </patternFill>
      </fill>
    </dxf>
    <dxf>
      <fill>
        <patternFill patternType="solid">
          <fgColor rgb="FFFEF2CB"/>
          <bgColor rgb="FFFEF2CB"/>
        </patternFill>
      </fill>
    </dxf>
    <dxf>
      <fill>
        <patternFill patternType="solid">
          <fgColor rgb="FFB4C6E7"/>
          <bgColor rgb="FFB4C6E7"/>
        </patternFill>
      </fill>
    </dxf>
    <dxf>
      <fill>
        <patternFill patternType="solid">
          <fgColor rgb="FFFEF2CB"/>
          <bgColor rgb="FFFEF2CB"/>
        </patternFill>
      </fill>
    </dxf>
    <dxf>
      <fill>
        <patternFill patternType="solid">
          <fgColor rgb="FFB4C6E7"/>
          <bgColor rgb="FFB4C6E7"/>
        </patternFill>
      </fill>
    </dxf>
    <dxf>
      <fill>
        <patternFill patternType="solid">
          <fgColor rgb="FFFEF2CB"/>
          <bgColor rgb="FFFEF2CB"/>
        </patternFill>
      </fill>
    </dxf>
    <dxf>
      <fill>
        <patternFill patternType="solid">
          <fgColor rgb="FFB4C6E7"/>
          <bgColor rgb="FFB4C6E7"/>
        </patternFill>
      </fill>
    </dxf>
    <dxf>
      <fill>
        <patternFill patternType="solid">
          <fgColor rgb="FFFEF2CB"/>
          <bgColor rgb="FFFEF2CB"/>
        </patternFill>
      </fill>
    </dxf>
    <dxf>
      <fill>
        <patternFill patternType="solid">
          <fgColor rgb="FFB4C6E7"/>
          <bgColor rgb="FFB4C6E7"/>
        </patternFill>
      </fill>
    </dxf>
    <dxf>
      <fill>
        <patternFill patternType="solid">
          <fgColor rgb="FFFEF2CB"/>
          <bgColor rgb="FFFEF2CB"/>
        </patternFill>
      </fill>
    </dxf>
    <dxf>
      <fill>
        <patternFill patternType="solid">
          <fgColor rgb="FFB4C6E7"/>
          <bgColor rgb="FFB4C6E7"/>
        </patternFill>
      </fill>
    </dxf>
    <dxf>
      <fill>
        <patternFill patternType="solid">
          <fgColor rgb="FFFEF2CB"/>
          <bgColor rgb="FFFEF2CB"/>
        </patternFill>
      </fill>
    </dxf>
    <dxf>
      <fill>
        <patternFill patternType="solid">
          <fgColor rgb="FFB4C6E7"/>
          <bgColor rgb="FFB4C6E7"/>
        </patternFill>
      </fill>
    </dxf>
    <dxf>
      <fill>
        <patternFill patternType="solid">
          <fgColor rgb="FFFEF2CB"/>
          <bgColor rgb="FFFEF2CB"/>
        </patternFill>
      </fill>
    </dxf>
    <dxf>
      <fill>
        <patternFill patternType="solid">
          <fgColor rgb="FFB4C6E7"/>
          <bgColor rgb="FFB4C6E7"/>
        </patternFill>
      </fill>
    </dxf>
    <dxf>
      <fill>
        <patternFill patternType="solid">
          <fgColor rgb="FFFEF2CB"/>
          <bgColor rgb="FFFEF2CB"/>
        </patternFill>
      </fill>
    </dxf>
    <dxf>
      <fill>
        <patternFill patternType="solid">
          <fgColor rgb="FFB4C6E7"/>
          <bgColor rgb="FFB4C6E7"/>
        </patternFill>
      </fill>
    </dxf>
    <dxf>
      <fill>
        <patternFill patternType="solid">
          <fgColor rgb="FFFEF2CB"/>
          <bgColor rgb="FFFEF2CB"/>
        </patternFill>
      </fill>
    </dxf>
    <dxf>
      <fill>
        <patternFill patternType="solid">
          <fgColor rgb="FFB4C6E7"/>
          <bgColor rgb="FFB4C6E7"/>
        </patternFill>
      </fill>
    </dxf>
    <dxf>
      <fill>
        <patternFill patternType="solid">
          <fgColor rgb="FFFEF2CB"/>
          <bgColor rgb="FFFEF2CB"/>
        </patternFill>
      </fill>
    </dxf>
    <dxf>
      <fill>
        <patternFill patternType="solid">
          <fgColor rgb="FFB4C6E7"/>
          <bgColor rgb="FFB4C6E7"/>
        </patternFill>
      </fill>
    </dxf>
    <dxf>
      <fill>
        <patternFill patternType="solid">
          <fgColor rgb="FFFEF2CB"/>
          <bgColor rgb="FFFEF2CB"/>
        </patternFill>
      </fill>
    </dxf>
    <dxf>
      <fill>
        <patternFill patternType="solid">
          <fgColor rgb="FFB4C6E7"/>
          <bgColor rgb="FFB4C6E7"/>
        </patternFill>
      </fill>
    </dxf>
    <dxf>
      <fill>
        <patternFill patternType="solid">
          <fgColor rgb="FFFEF2CB"/>
          <bgColor rgb="FFFEF2CB"/>
        </patternFill>
      </fill>
    </dxf>
    <dxf>
      <fill>
        <patternFill patternType="solid">
          <fgColor rgb="FFB4C6E7"/>
          <bgColor rgb="FFB4C6E7"/>
        </patternFill>
      </fill>
    </dxf>
    <dxf>
      <fill>
        <patternFill patternType="solid">
          <fgColor rgb="FFFEF2CB"/>
          <bgColor rgb="FFFEF2CB"/>
        </patternFill>
      </fill>
    </dxf>
    <dxf>
      <fill>
        <patternFill patternType="solid">
          <fgColor rgb="FFB4C6E7"/>
          <bgColor rgb="FFB4C6E7"/>
        </patternFill>
      </fill>
    </dxf>
    <dxf>
      <fill>
        <patternFill patternType="solid">
          <fgColor rgb="FFFEF2CB"/>
          <bgColor rgb="FFFEF2CB"/>
        </patternFill>
      </fill>
    </dxf>
    <dxf>
      <fill>
        <patternFill patternType="solid">
          <fgColor rgb="FFB4C6E7"/>
          <bgColor rgb="FFB4C6E7"/>
        </patternFill>
      </fill>
    </dxf>
  </dxfs>
  <tableStyles count="57">
    <tableStyle name="Calculation-style" pivot="0" count="2" xr9:uid="{00000000-0011-0000-FFFF-FFFF00000000}">
      <tableStyleElement type="firstRowStripe" dxfId="123"/>
      <tableStyleElement type="secondRowStripe" dxfId="122"/>
    </tableStyle>
    <tableStyle name="Calculation-style 2" pivot="0" count="2" xr9:uid="{00000000-0011-0000-FFFF-FFFF01000000}">
      <tableStyleElement type="firstRowStripe" dxfId="121"/>
      <tableStyleElement type="secondRowStripe" dxfId="120"/>
    </tableStyle>
    <tableStyle name="Calculation-style 3" pivot="0" count="2" xr9:uid="{00000000-0011-0000-FFFF-FFFF02000000}">
      <tableStyleElement type="firstRowStripe" dxfId="119"/>
      <tableStyleElement type="secondRowStripe" dxfId="118"/>
    </tableStyle>
    <tableStyle name="Calculation-style 4" pivot="0" count="2" xr9:uid="{00000000-0011-0000-FFFF-FFFF03000000}">
      <tableStyleElement type="firstRowStripe" dxfId="117"/>
      <tableStyleElement type="secondRowStripe" dxfId="116"/>
    </tableStyle>
    <tableStyle name="Calculation-style 5" pivot="0" count="2" xr9:uid="{00000000-0011-0000-FFFF-FFFF04000000}">
      <tableStyleElement type="firstRowStripe" dxfId="115"/>
      <tableStyleElement type="secondRowStripe" dxfId="114"/>
    </tableStyle>
    <tableStyle name="Calculation-style 6" pivot="0" count="2" xr9:uid="{00000000-0011-0000-FFFF-FFFF05000000}">
      <tableStyleElement type="firstRowStripe" dxfId="113"/>
      <tableStyleElement type="secondRowStripe" dxfId="112"/>
    </tableStyle>
    <tableStyle name="Calculation-style 7" pivot="0" count="2" xr9:uid="{00000000-0011-0000-FFFF-FFFF06000000}">
      <tableStyleElement type="firstRowStripe" dxfId="111"/>
      <tableStyleElement type="secondRowStripe" dxfId="110"/>
    </tableStyle>
    <tableStyle name="Calculation-style 8" pivot="0" count="2" xr9:uid="{00000000-0011-0000-FFFF-FFFF07000000}">
      <tableStyleElement type="firstRowStripe" dxfId="109"/>
      <tableStyleElement type="secondRowStripe" dxfId="108"/>
    </tableStyle>
    <tableStyle name="Calculation-style 9" pivot="0" count="2" xr9:uid="{00000000-0011-0000-FFFF-FFFF08000000}">
      <tableStyleElement type="firstRowStripe" dxfId="107"/>
      <tableStyleElement type="secondRowStripe" dxfId="106"/>
    </tableStyle>
    <tableStyle name="Calculation-style 10" pivot="0" count="2" xr9:uid="{00000000-0011-0000-FFFF-FFFF09000000}">
      <tableStyleElement type="firstRowStripe" dxfId="105"/>
      <tableStyleElement type="secondRowStripe" dxfId="104"/>
    </tableStyle>
    <tableStyle name="Calculation-style 11" pivot="0" count="2" xr9:uid="{00000000-0011-0000-FFFF-FFFF0A000000}">
      <tableStyleElement type="firstRowStripe" dxfId="103"/>
      <tableStyleElement type="secondRowStripe" dxfId="102"/>
    </tableStyle>
    <tableStyle name="Calculation-style 12" pivot="0" count="2" xr9:uid="{00000000-0011-0000-FFFF-FFFF0B000000}">
      <tableStyleElement type="firstRowStripe" dxfId="101"/>
      <tableStyleElement type="secondRowStripe" dxfId="100"/>
    </tableStyle>
    <tableStyle name="Calculation-style 13" pivot="0" count="2" xr9:uid="{00000000-0011-0000-FFFF-FFFF0C000000}">
      <tableStyleElement type="firstRowStripe" dxfId="99"/>
      <tableStyleElement type="secondRowStripe" dxfId="98"/>
    </tableStyle>
    <tableStyle name="Calculation-style 14" pivot="0" count="2" xr9:uid="{00000000-0011-0000-FFFF-FFFF0D000000}">
      <tableStyleElement type="firstRowStripe" dxfId="97"/>
      <tableStyleElement type="secondRowStripe" dxfId="96"/>
    </tableStyle>
    <tableStyle name="Calculation-style 15" pivot="0" count="2" xr9:uid="{00000000-0011-0000-FFFF-FFFF0E000000}">
      <tableStyleElement type="firstRowStripe" dxfId="95"/>
      <tableStyleElement type="secondRowStripe" dxfId="94"/>
    </tableStyle>
    <tableStyle name="Calculation-style 16" pivot="0" count="2" xr9:uid="{00000000-0011-0000-FFFF-FFFF0F000000}">
      <tableStyleElement type="firstRowStripe" dxfId="93"/>
      <tableStyleElement type="secondRowStripe" dxfId="92"/>
    </tableStyle>
    <tableStyle name="Calculation-style 17" pivot="0" count="2" xr9:uid="{00000000-0011-0000-FFFF-FFFF10000000}">
      <tableStyleElement type="firstRowStripe" dxfId="91"/>
      <tableStyleElement type="secondRowStripe" dxfId="90"/>
    </tableStyle>
    <tableStyle name="Calculation-style 18" pivot="0" count="2" xr9:uid="{00000000-0011-0000-FFFF-FFFF11000000}">
      <tableStyleElement type="firstRowStripe" dxfId="89"/>
      <tableStyleElement type="secondRowStripe" dxfId="88"/>
    </tableStyle>
    <tableStyle name="Calculation-style 19" pivot="0" count="2" xr9:uid="{00000000-0011-0000-FFFF-FFFF12000000}">
      <tableStyleElement type="firstRowStripe" dxfId="87"/>
      <tableStyleElement type="secondRowStripe" dxfId="86"/>
    </tableStyle>
    <tableStyle name="Calculation-style 20" pivot="0" count="2" xr9:uid="{00000000-0011-0000-FFFF-FFFF13000000}">
      <tableStyleElement type="firstRowStripe" dxfId="85"/>
      <tableStyleElement type="secondRowStripe" dxfId="84"/>
    </tableStyle>
    <tableStyle name="Calculation-style 21" pivot="0" count="2" xr9:uid="{00000000-0011-0000-FFFF-FFFF14000000}">
      <tableStyleElement type="firstRowStripe" dxfId="83"/>
      <tableStyleElement type="secondRowStripe" dxfId="82"/>
    </tableStyle>
    <tableStyle name="Calculation-style 22" pivot="0" count="2" xr9:uid="{00000000-0011-0000-FFFF-FFFF15000000}">
      <tableStyleElement type="firstRowStripe" dxfId="81"/>
      <tableStyleElement type="secondRowStripe" dxfId="80"/>
    </tableStyle>
    <tableStyle name="Calculation-style 23" pivot="0" count="2" xr9:uid="{00000000-0011-0000-FFFF-FFFF16000000}">
      <tableStyleElement type="firstRowStripe" dxfId="79"/>
      <tableStyleElement type="secondRowStripe" dxfId="78"/>
    </tableStyle>
    <tableStyle name="Calculation-style 24" pivot="0" count="2" xr9:uid="{00000000-0011-0000-FFFF-FFFF17000000}">
      <tableStyleElement type="firstRowStripe" dxfId="77"/>
      <tableStyleElement type="secondRowStripe" dxfId="76"/>
    </tableStyle>
    <tableStyle name="Calculation-style 25" pivot="0" count="2" xr9:uid="{00000000-0011-0000-FFFF-FFFF18000000}">
      <tableStyleElement type="firstRowStripe" dxfId="75"/>
      <tableStyleElement type="secondRowStripe" dxfId="74"/>
    </tableStyle>
    <tableStyle name="Calculation-style 26" pivot="0" count="2" xr9:uid="{00000000-0011-0000-FFFF-FFFF19000000}">
      <tableStyleElement type="firstRowStripe" dxfId="73"/>
      <tableStyleElement type="secondRowStripe" dxfId="72"/>
    </tableStyle>
    <tableStyle name="Calculation-style 27" pivot="0" count="2" xr9:uid="{00000000-0011-0000-FFFF-FFFF1A000000}">
      <tableStyleElement type="firstRowStripe" dxfId="71"/>
      <tableStyleElement type="secondRowStripe" dxfId="70"/>
    </tableStyle>
    <tableStyle name="Calculation-style 28" pivot="0" count="2" xr9:uid="{00000000-0011-0000-FFFF-FFFF1B000000}">
      <tableStyleElement type="firstRowStripe" dxfId="69"/>
      <tableStyleElement type="secondRowStripe" dxfId="68"/>
    </tableStyle>
    <tableStyle name="Calculation-style 29" pivot="0" count="2" xr9:uid="{00000000-0011-0000-FFFF-FFFF1C000000}">
      <tableStyleElement type="firstRowStripe" dxfId="67"/>
      <tableStyleElement type="secondRowStripe" dxfId="66"/>
    </tableStyle>
    <tableStyle name="Calculation-style 30" pivot="0" count="2" xr9:uid="{00000000-0011-0000-FFFF-FFFF1D000000}">
      <tableStyleElement type="firstRowStripe" dxfId="65"/>
      <tableStyleElement type="secondRowStripe" dxfId="64"/>
    </tableStyle>
    <tableStyle name="Calculation-style 31" pivot="0" count="2" xr9:uid="{00000000-0011-0000-FFFF-FFFF1E000000}">
      <tableStyleElement type="firstRowStripe" dxfId="63"/>
      <tableStyleElement type="secondRowStripe" dxfId="62"/>
    </tableStyle>
    <tableStyle name="Calculation-style 32" pivot="0" count="2" xr9:uid="{00000000-0011-0000-FFFF-FFFF1F000000}">
      <tableStyleElement type="firstRowStripe" dxfId="61"/>
      <tableStyleElement type="secondRowStripe" dxfId="60"/>
    </tableStyle>
    <tableStyle name="Calculation-style 33" pivot="0" count="2" xr9:uid="{00000000-0011-0000-FFFF-FFFF20000000}">
      <tableStyleElement type="firstRowStripe" dxfId="59"/>
      <tableStyleElement type="secondRowStripe" dxfId="58"/>
    </tableStyle>
    <tableStyle name="Calculation-style 34" pivot="0" count="2" xr9:uid="{00000000-0011-0000-FFFF-FFFF21000000}">
      <tableStyleElement type="firstRowStripe" dxfId="57"/>
      <tableStyleElement type="secondRowStripe" dxfId="56"/>
    </tableStyle>
    <tableStyle name="Calculation-style 35" pivot="0" count="2" xr9:uid="{00000000-0011-0000-FFFF-FFFF22000000}">
      <tableStyleElement type="firstRowStripe" dxfId="55"/>
      <tableStyleElement type="secondRowStripe" dxfId="54"/>
    </tableStyle>
    <tableStyle name="Calculation-style 36" pivot="0" count="2" xr9:uid="{00000000-0011-0000-FFFF-FFFF23000000}">
      <tableStyleElement type="firstRowStripe" dxfId="53"/>
      <tableStyleElement type="secondRowStripe" dxfId="52"/>
    </tableStyle>
    <tableStyle name="Calculation-style 37" pivot="0" count="2" xr9:uid="{00000000-0011-0000-FFFF-FFFF24000000}">
      <tableStyleElement type="firstRowStripe" dxfId="51"/>
      <tableStyleElement type="secondRowStripe" dxfId="50"/>
    </tableStyle>
    <tableStyle name="Calculation-style 38" pivot="0" count="2" xr9:uid="{00000000-0011-0000-FFFF-FFFF25000000}">
      <tableStyleElement type="firstRowStripe" dxfId="49"/>
      <tableStyleElement type="secondRowStripe" dxfId="48"/>
    </tableStyle>
    <tableStyle name="Calculation-style 39" pivot="0" count="2" xr9:uid="{00000000-0011-0000-FFFF-FFFF26000000}">
      <tableStyleElement type="firstRowStripe" dxfId="47"/>
      <tableStyleElement type="secondRowStripe" dxfId="46"/>
    </tableStyle>
    <tableStyle name="Calculation-style 40" pivot="0" count="2" xr9:uid="{00000000-0011-0000-FFFF-FFFF27000000}">
      <tableStyleElement type="firstRowStripe" dxfId="45"/>
      <tableStyleElement type="secondRowStripe" dxfId="44"/>
    </tableStyle>
    <tableStyle name="Calculation-style 41" pivot="0" count="2" xr9:uid="{00000000-0011-0000-FFFF-FFFF28000000}">
      <tableStyleElement type="firstRowStripe" dxfId="43"/>
      <tableStyleElement type="secondRowStripe" dxfId="42"/>
    </tableStyle>
    <tableStyle name="Calculation-style 42" pivot="0" count="2" xr9:uid="{00000000-0011-0000-FFFF-FFFF29000000}">
      <tableStyleElement type="firstRowStripe" dxfId="41"/>
      <tableStyleElement type="secondRowStripe" dxfId="40"/>
    </tableStyle>
    <tableStyle name="Calculation-style 43" pivot="0" count="2" xr9:uid="{00000000-0011-0000-FFFF-FFFF2A000000}">
      <tableStyleElement type="firstRowStripe" dxfId="39"/>
      <tableStyleElement type="secondRowStripe" dxfId="38"/>
    </tableStyle>
    <tableStyle name="Calculation-style 44" pivot="0" count="2" xr9:uid="{00000000-0011-0000-FFFF-FFFF2B000000}">
      <tableStyleElement type="firstRowStripe" dxfId="37"/>
      <tableStyleElement type="secondRowStripe" dxfId="36"/>
    </tableStyle>
    <tableStyle name="Calculation-style 45" pivot="0" count="2" xr9:uid="{00000000-0011-0000-FFFF-FFFF2C000000}">
      <tableStyleElement type="firstRowStripe" dxfId="35"/>
      <tableStyleElement type="secondRowStripe" dxfId="34"/>
    </tableStyle>
    <tableStyle name="Calculation-style 46" pivot="0" count="2" xr9:uid="{00000000-0011-0000-FFFF-FFFF2D000000}">
      <tableStyleElement type="firstRowStripe" dxfId="33"/>
      <tableStyleElement type="secondRowStripe" dxfId="32"/>
    </tableStyle>
    <tableStyle name="Calculation-style 47" pivot="0" count="2" xr9:uid="{00000000-0011-0000-FFFF-FFFF2E000000}">
      <tableStyleElement type="firstRowStripe" dxfId="31"/>
      <tableStyleElement type="secondRowStripe" dxfId="30"/>
    </tableStyle>
    <tableStyle name="Calculation-style 48" pivot="0" count="2" xr9:uid="{00000000-0011-0000-FFFF-FFFF2F000000}">
      <tableStyleElement type="firstRowStripe" dxfId="29"/>
      <tableStyleElement type="secondRowStripe" dxfId="28"/>
    </tableStyle>
    <tableStyle name="Calculation-style 49" pivot="0" count="2" xr9:uid="{00000000-0011-0000-FFFF-FFFF30000000}">
      <tableStyleElement type="firstRowStripe" dxfId="27"/>
      <tableStyleElement type="secondRowStripe" dxfId="26"/>
    </tableStyle>
    <tableStyle name="Calculation-style 50" pivot="0" count="2" xr9:uid="{00000000-0011-0000-FFFF-FFFF31000000}">
      <tableStyleElement type="firstRowStripe" dxfId="25"/>
      <tableStyleElement type="secondRowStripe" dxfId="24"/>
    </tableStyle>
    <tableStyle name="Calculation-style 51" pivot="0" count="2" xr9:uid="{00000000-0011-0000-FFFF-FFFF32000000}">
      <tableStyleElement type="firstRowStripe" dxfId="23"/>
      <tableStyleElement type="secondRowStripe" dxfId="22"/>
    </tableStyle>
    <tableStyle name="Calculation-style 52" pivot="0" count="2" xr9:uid="{00000000-0011-0000-FFFF-FFFF33000000}">
      <tableStyleElement type="firstRowStripe" dxfId="21"/>
      <tableStyleElement type="secondRowStripe" dxfId="20"/>
    </tableStyle>
    <tableStyle name="Calculation-style 53" pivot="0" count="2" xr9:uid="{00000000-0011-0000-FFFF-FFFF34000000}">
      <tableStyleElement type="firstRowStripe" dxfId="19"/>
      <tableStyleElement type="secondRowStripe" dxfId="18"/>
    </tableStyle>
    <tableStyle name="Calculation-style 54" pivot="0" count="2" xr9:uid="{00000000-0011-0000-FFFF-FFFF35000000}">
      <tableStyleElement type="firstRowStripe" dxfId="17"/>
      <tableStyleElement type="secondRowStripe" dxfId="16"/>
    </tableStyle>
    <tableStyle name="Calculation-style 55" pivot="0" count="2" xr9:uid="{00000000-0011-0000-FFFF-FFFF36000000}">
      <tableStyleElement type="firstRowStripe" dxfId="15"/>
      <tableStyleElement type="secondRowStripe" dxfId="14"/>
    </tableStyle>
    <tableStyle name="Calculation-style 56" pivot="0" count="2" xr9:uid="{00000000-0011-0000-FFFF-FFFF37000000}">
      <tableStyleElement type="firstRowStripe" dxfId="13"/>
      <tableStyleElement type="secondRowStripe" dxfId="12"/>
    </tableStyle>
    <tableStyle name="Calculation-style 57" pivot="0" count="2" xr9:uid="{00000000-0011-0000-FFFF-FFFF38000000}">
      <tableStyleElement type="firstRowStripe" dxfId="11"/>
      <tableStyleElement type="secondRowStripe" dxfId="1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sheetMetadata" Target="metadata.xml"/><Relationship Id="rId3" Type="http://schemas.openxmlformats.org/officeDocument/2006/relationships/worksheet" Target="worksheets/sheet3.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customschemas.google.com/relationships/workbookmetadata" Target="metadata"/><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876300</xdr:colOff>
      <xdr:row>0</xdr:row>
      <xdr:rowOff>114300</xdr:rowOff>
    </xdr:from>
    <xdr:ext cx="2790825" cy="1219200"/>
    <xdr:pic>
      <xdr:nvPicPr>
        <xdr:cNvPr id="2" name="image1.gif" descr="C:\Users\Fernando Rangel\Google Drive\SBTi\SBTi - Core team\Communication Team\Branding\Logos and templates\SBTi logos_\Logos_\SBT copy.gif">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2</xdr:col>
      <xdr:colOff>609600</xdr:colOff>
      <xdr:row>0</xdr:row>
      <xdr:rowOff>19050</xdr:rowOff>
    </xdr:from>
    <xdr:ext cx="2838450" cy="962025"/>
    <xdr:pic>
      <xdr:nvPicPr>
        <xdr:cNvPr id="2" name="image1.gif" descr="C:\Users\Fernando Rangel\Google Drive\SBTi\SBTi - Core team\Communication Team\Branding\Logos and templates\SBTi logos_\Logos_\SBT copy.gif">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2743200</xdr:colOff>
      <xdr:row>0</xdr:row>
      <xdr:rowOff>0</xdr:rowOff>
    </xdr:from>
    <xdr:ext cx="2371725" cy="1295400"/>
    <xdr:pic>
      <xdr:nvPicPr>
        <xdr:cNvPr id="2" name="image2.png" title="Image">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xfrm>
          <a:off x="2743200" y="0"/>
          <a:ext cx="2371725" cy="1295400"/>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1323975</xdr:colOff>
      <xdr:row>0</xdr:row>
      <xdr:rowOff>104775</xdr:rowOff>
    </xdr:from>
    <xdr:ext cx="2324100" cy="1295400"/>
    <xdr:pic>
      <xdr:nvPicPr>
        <xdr:cNvPr id="2" name="image2.png" title="Image">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A1:AJ12" headerRowCount="0">
  <tableColumns count="36">
    <tableColumn id="1" xr3:uid="{00000000-0010-0000-0000-000001000000}" name="Column1"/>
    <tableColumn id="2" xr3:uid="{00000000-0010-0000-0000-000002000000}" name="Column2"/>
    <tableColumn id="3" xr3:uid="{00000000-0010-0000-0000-000003000000}" name="Column3"/>
    <tableColumn id="4" xr3:uid="{00000000-0010-0000-0000-000004000000}" name="Column4"/>
    <tableColumn id="5" xr3:uid="{00000000-0010-0000-0000-000005000000}" name="Column5"/>
    <tableColumn id="6" xr3:uid="{00000000-0010-0000-0000-000006000000}" name="Column6"/>
    <tableColumn id="7" xr3:uid="{00000000-0010-0000-0000-000007000000}" name="Column7"/>
    <tableColumn id="8" xr3:uid="{00000000-0010-0000-0000-000008000000}" name="Column8"/>
    <tableColumn id="9" xr3:uid="{00000000-0010-0000-0000-000009000000}" name="Column9"/>
    <tableColumn id="10" xr3:uid="{00000000-0010-0000-0000-00000A000000}" name="Column10"/>
    <tableColumn id="11" xr3:uid="{00000000-0010-0000-0000-00000B000000}" name="Column11"/>
    <tableColumn id="12" xr3:uid="{00000000-0010-0000-0000-00000C000000}" name="Column12"/>
    <tableColumn id="13" xr3:uid="{00000000-0010-0000-0000-00000D000000}" name="Column13"/>
    <tableColumn id="14" xr3:uid="{00000000-0010-0000-0000-00000E000000}" name="Column14"/>
    <tableColumn id="15" xr3:uid="{00000000-0010-0000-0000-00000F000000}" name="Column15"/>
    <tableColumn id="16" xr3:uid="{00000000-0010-0000-0000-000010000000}" name="Column16"/>
    <tableColumn id="17" xr3:uid="{00000000-0010-0000-0000-000011000000}" name="Column17"/>
    <tableColumn id="18" xr3:uid="{00000000-0010-0000-0000-000012000000}" name="Column18"/>
    <tableColumn id="19" xr3:uid="{00000000-0010-0000-0000-000013000000}" name="Column19"/>
    <tableColumn id="20" xr3:uid="{00000000-0010-0000-0000-000014000000}" name="Column20"/>
    <tableColumn id="21" xr3:uid="{00000000-0010-0000-0000-000015000000}" name="Column21"/>
    <tableColumn id="22" xr3:uid="{00000000-0010-0000-0000-000016000000}" name="Column22"/>
    <tableColumn id="23" xr3:uid="{00000000-0010-0000-0000-000017000000}" name="Column23"/>
    <tableColumn id="24" xr3:uid="{00000000-0010-0000-0000-000018000000}" name="Column24"/>
    <tableColumn id="25" xr3:uid="{00000000-0010-0000-0000-000019000000}" name="Column25"/>
    <tableColumn id="26" xr3:uid="{00000000-0010-0000-0000-00001A000000}" name="Column26"/>
    <tableColumn id="27" xr3:uid="{00000000-0010-0000-0000-00001B000000}" name="Column27"/>
    <tableColumn id="28" xr3:uid="{00000000-0010-0000-0000-00001C000000}" name="Column28"/>
    <tableColumn id="29" xr3:uid="{00000000-0010-0000-0000-00001D000000}" name="Column29"/>
    <tableColumn id="30" xr3:uid="{00000000-0010-0000-0000-00001E000000}" name="Column30"/>
    <tableColumn id="31" xr3:uid="{00000000-0010-0000-0000-00001F000000}" name="Column31"/>
    <tableColumn id="32" xr3:uid="{00000000-0010-0000-0000-000020000000}" name="Column32"/>
    <tableColumn id="33" xr3:uid="{00000000-0010-0000-0000-000021000000}" name="Column33"/>
    <tableColumn id="34" xr3:uid="{00000000-0010-0000-0000-000022000000}" name="Column34"/>
    <tableColumn id="35" xr3:uid="{00000000-0010-0000-0000-000023000000}" name="Column35"/>
    <tableColumn id="36" xr3:uid="{00000000-0010-0000-0000-000024000000}" name="Column36"/>
  </tableColumns>
  <tableStyleInfo name="Calculation-style" showFirstColumn="1" showLastColumn="1"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Table_10" displayName="Table_10" ref="A24:AJ24" headerRowCount="0">
  <tableColumns count="36">
    <tableColumn id="1" xr3:uid="{00000000-0010-0000-0900-000001000000}" name="Column1"/>
    <tableColumn id="2" xr3:uid="{00000000-0010-0000-0900-000002000000}" name="Column2"/>
    <tableColumn id="3" xr3:uid="{00000000-0010-0000-0900-000003000000}" name="Column3"/>
    <tableColumn id="4" xr3:uid="{00000000-0010-0000-0900-000004000000}" name="Column4"/>
    <tableColumn id="5" xr3:uid="{00000000-0010-0000-0900-000005000000}" name="Column5"/>
    <tableColumn id="6" xr3:uid="{00000000-0010-0000-0900-000006000000}" name="Column6"/>
    <tableColumn id="7" xr3:uid="{00000000-0010-0000-0900-000007000000}" name="Column7"/>
    <tableColumn id="8" xr3:uid="{00000000-0010-0000-0900-000008000000}" name="Column8"/>
    <tableColumn id="9" xr3:uid="{00000000-0010-0000-0900-000009000000}" name="Column9"/>
    <tableColumn id="10" xr3:uid="{00000000-0010-0000-0900-00000A000000}" name="Column10"/>
    <tableColumn id="11" xr3:uid="{00000000-0010-0000-0900-00000B000000}" name="Column11"/>
    <tableColumn id="12" xr3:uid="{00000000-0010-0000-0900-00000C000000}" name="Column12"/>
    <tableColumn id="13" xr3:uid="{00000000-0010-0000-0900-00000D000000}" name="Column13"/>
    <tableColumn id="14" xr3:uid="{00000000-0010-0000-0900-00000E000000}" name="Column14"/>
    <tableColumn id="15" xr3:uid="{00000000-0010-0000-0900-00000F000000}" name="Column15"/>
    <tableColumn id="16" xr3:uid="{00000000-0010-0000-0900-000010000000}" name="Column16"/>
    <tableColumn id="17" xr3:uid="{00000000-0010-0000-0900-000011000000}" name="Column17"/>
    <tableColumn id="18" xr3:uid="{00000000-0010-0000-0900-000012000000}" name="Column18"/>
    <tableColumn id="19" xr3:uid="{00000000-0010-0000-0900-000013000000}" name="Column19"/>
    <tableColumn id="20" xr3:uid="{00000000-0010-0000-0900-000014000000}" name="Column20"/>
    <tableColumn id="21" xr3:uid="{00000000-0010-0000-0900-000015000000}" name="Column21"/>
    <tableColumn id="22" xr3:uid="{00000000-0010-0000-0900-000016000000}" name="Column22"/>
    <tableColumn id="23" xr3:uid="{00000000-0010-0000-0900-000017000000}" name="Column23"/>
    <tableColumn id="24" xr3:uid="{00000000-0010-0000-0900-000018000000}" name="Column24"/>
    <tableColumn id="25" xr3:uid="{00000000-0010-0000-0900-000019000000}" name="Column25"/>
    <tableColumn id="26" xr3:uid="{00000000-0010-0000-0900-00001A000000}" name="Column26"/>
    <tableColumn id="27" xr3:uid="{00000000-0010-0000-0900-00001B000000}" name="Column27"/>
    <tableColumn id="28" xr3:uid="{00000000-0010-0000-0900-00001C000000}" name="Column28"/>
    <tableColumn id="29" xr3:uid="{00000000-0010-0000-0900-00001D000000}" name="Column29"/>
    <tableColumn id="30" xr3:uid="{00000000-0010-0000-0900-00001E000000}" name="Column30"/>
    <tableColumn id="31" xr3:uid="{00000000-0010-0000-0900-00001F000000}" name="Column31"/>
    <tableColumn id="32" xr3:uid="{00000000-0010-0000-0900-000020000000}" name="Column32"/>
    <tableColumn id="33" xr3:uid="{00000000-0010-0000-0900-000021000000}" name="Column33"/>
    <tableColumn id="34" xr3:uid="{00000000-0010-0000-0900-000022000000}" name="Column34"/>
    <tableColumn id="35" xr3:uid="{00000000-0010-0000-0900-000023000000}" name="Column35"/>
    <tableColumn id="36" xr3:uid="{00000000-0010-0000-0900-000024000000}" name="Column36"/>
  </tableColumns>
  <tableStyleInfo name="Calculation-style 10" showFirstColumn="1" showLastColumn="1"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Table_11" displayName="Table_11" ref="A25:AJ28" headerRowCount="0">
  <tableColumns count="36">
    <tableColumn id="1" xr3:uid="{00000000-0010-0000-0A00-000001000000}" name="Column1"/>
    <tableColumn id="2" xr3:uid="{00000000-0010-0000-0A00-000002000000}" name="Column2"/>
    <tableColumn id="3" xr3:uid="{00000000-0010-0000-0A00-000003000000}" name="Column3"/>
    <tableColumn id="4" xr3:uid="{00000000-0010-0000-0A00-000004000000}" name="Column4"/>
    <tableColumn id="5" xr3:uid="{00000000-0010-0000-0A00-000005000000}" name="Column5"/>
    <tableColumn id="6" xr3:uid="{00000000-0010-0000-0A00-000006000000}" name="Column6"/>
    <tableColumn id="7" xr3:uid="{00000000-0010-0000-0A00-000007000000}" name="Column7"/>
    <tableColumn id="8" xr3:uid="{00000000-0010-0000-0A00-000008000000}" name="Column8"/>
    <tableColumn id="9" xr3:uid="{00000000-0010-0000-0A00-000009000000}" name="Column9"/>
    <tableColumn id="10" xr3:uid="{00000000-0010-0000-0A00-00000A000000}" name="Column10"/>
    <tableColumn id="11" xr3:uid="{00000000-0010-0000-0A00-00000B000000}" name="Column11"/>
    <tableColumn id="12" xr3:uid="{00000000-0010-0000-0A00-00000C000000}" name="Column12"/>
    <tableColumn id="13" xr3:uid="{00000000-0010-0000-0A00-00000D000000}" name="Column13"/>
    <tableColumn id="14" xr3:uid="{00000000-0010-0000-0A00-00000E000000}" name="Column14"/>
    <tableColumn id="15" xr3:uid="{00000000-0010-0000-0A00-00000F000000}" name="Column15"/>
    <tableColumn id="16" xr3:uid="{00000000-0010-0000-0A00-000010000000}" name="Column16"/>
    <tableColumn id="17" xr3:uid="{00000000-0010-0000-0A00-000011000000}" name="Column17"/>
    <tableColumn id="18" xr3:uid="{00000000-0010-0000-0A00-000012000000}" name="Column18"/>
    <tableColumn id="19" xr3:uid="{00000000-0010-0000-0A00-000013000000}" name="Column19"/>
    <tableColumn id="20" xr3:uid="{00000000-0010-0000-0A00-000014000000}" name="Column20"/>
    <tableColumn id="21" xr3:uid="{00000000-0010-0000-0A00-000015000000}" name="Column21"/>
    <tableColumn id="22" xr3:uid="{00000000-0010-0000-0A00-000016000000}" name="Column22"/>
    <tableColumn id="23" xr3:uid="{00000000-0010-0000-0A00-000017000000}" name="Column23"/>
    <tableColumn id="24" xr3:uid="{00000000-0010-0000-0A00-000018000000}" name="Column24"/>
    <tableColumn id="25" xr3:uid="{00000000-0010-0000-0A00-000019000000}" name="Column25"/>
    <tableColumn id="26" xr3:uid="{00000000-0010-0000-0A00-00001A000000}" name="Column26"/>
    <tableColumn id="27" xr3:uid="{00000000-0010-0000-0A00-00001B000000}" name="Column27"/>
    <tableColumn id="28" xr3:uid="{00000000-0010-0000-0A00-00001C000000}" name="Column28"/>
    <tableColumn id="29" xr3:uid="{00000000-0010-0000-0A00-00001D000000}" name="Column29"/>
    <tableColumn id="30" xr3:uid="{00000000-0010-0000-0A00-00001E000000}" name="Column30"/>
    <tableColumn id="31" xr3:uid="{00000000-0010-0000-0A00-00001F000000}" name="Column31"/>
    <tableColumn id="32" xr3:uid="{00000000-0010-0000-0A00-000020000000}" name="Column32"/>
    <tableColumn id="33" xr3:uid="{00000000-0010-0000-0A00-000021000000}" name="Column33"/>
    <tableColumn id="34" xr3:uid="{00000000-0010-0000-0A00-000022000000}" name="Column34"/>
    <tableColumn id="35" xr3:uid="{00000000-0010-0000-0A00-000023000000}" name="Column35"/>
    <tableColumn id="36" xr3:uid="{00000000-0010-0000-0A00-000024000000}" name="Column36"/>
  </tableColumns>
  <tableStyleInfo name="Calculation-style 11" showFirstColumn="1" showLastColumn="1"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Table_12" displayName="Table_12" ref="A29:AJ31" headerRowCount="0">
  <tableColumns count="36">
    <tableColumn id="1" xr3:uid="{00000000-0010-0000-0B00-000001000000}" name="Column1"/>
    <tableColumn id="2" xr3:uid="{00000000-0010-0000-0B00-000002000000}" name="Column2"/>
    <tableColumn id="3" xr3:uid="{00000000-0010-0000-0B00-000003000000}" name="Column3"/>
    <tableColumn id="4" xr3:uid="{00000000-0010-0000-0B00-000004000000}" name="Column4"/>
    <tableColumn id="5" xr3:uid="{00000000-0010-0000-0B00-000005000000}" name="Column5"/>
    <tableColumn id="6" xr3:uid="{00000000-0010-0000-0B00-000006000000}" name="Column6"/>
    <tableColumn id="7" xr3:uid="{00000000-0010-0000-0B00-000007000000}" name="Column7"/>
    <tableColumn id="8" xr3:uid="{00000000-0010-0000-0B00-000008000000}" name="Column8"/>
    <tableColumn id="9" xr3:uid="{00000000-0010-0000-0B00-000009000000}" name="Column9"/>
    <tableColumn id="10" xr3:uid="{00000000-0010-0000-0B00-00000A000000}" name="Column10"/>
    <tableColumn id="11" xr3:uid="{00000000-0010-0000-0B00-00000B000000}" name="Column11"/>
    <tableColumn id="12" xr3:uid="{00000000-0010-0000-0B00-00000C000000}" name="Column12"/>
    <tableColumn id="13" xr3:uid="{00000000-0010-0000-0B00-00000D000000}" name="Column13"/>
    <tableColumn id="14" xr3:uid="{00000000-0010-0000-0B00-00000E000000}" name="Column14"/>
    <tableColumn id="15" xr3:uid="{00000000-0010-0000-0B00-00000F000000}" name="Column15"/>
    <tableColumn id="16" xr3:uid="{00000000-0010-0000-0B00-000010000000}" name="Column16"/>
    <tableColumn id="17" xr3:uid="{00000000-0010-0000-0B00-000011000000}" name="Column17"/>
    <tableColumn id="18" xr3:uid="{00000000-0010-0000-0B00-000012000000}" name="Column18"/>
    <tableColumn id="19" xr3:uid="{00000000-0010-0000-0B00-000013000000}" name="Column19"/>
    <tableColumn id="20" xr3:uid="{00000000-0010-0000-0B00-000014000000}" name="Column20"/>
    <tableColumn id="21" xr3:uid="{00000000-0010-0000-0B00-000015000000}" name="Column21"/>
    <tableColumn id="22" xr3:uid="{00000000-0010-0000-0B00-000016000000}" name="Column22"/>
    <tableColumn id="23" xr3:uid="{00000000-0010-0000-0B00-000017000000}" name="Column23"/>
    <tableColumn id="24" xr3:uid="{00000000-0010-0000-0B00-000018000000}" name="Column24"/>
    <tableColumn id="25" xr3:uid="{00000000-0010-0000-0B00-000019000000}" name="Column25"/>
    <tableColumn id="26" xr3:uid="{00000000-0010-0000-0B00-00001A000000}" name="Column26"/>
    <tableColumn id="27" xr3:uid="{00000000-0010-0000-0B00-00001B000000}" name="Column27"/>
    <tableColumn id="28" xr3:uid="{00000000-0010-0000-0B00-00001C000000}" name="Column28"/>
    <tableColumn id="29" xr3:uid="{00000000-0010-0000-0B00-00001D000000}" name="Column29"/>
    <tableColumn id="30" xr3:uid="{00000000-0010-0000-0B00-00001E000000}" name="Column30"/>
    <tableColumn id="31" xr3:uid="{00000000-0010-0000-0B00-00001F000000}" name="Column31"/>
    <tableColumn id="32" xr3:uid="{00000000-0010-0000-0B00-000020000000}" name="Column32"/>
    <tableColumn id="33" xr3:uid="{00000000-0010-0000-0B00-000021000000}" name="Column33"/>
    <tableColumn id="34" xr3:uid="{00000000-0010-0000-0B00-000022000000}" name="Column34"/>
    <tableColumn id="35" xr3:uid="{00000000-0010-0000-0B00-000023000000}" name="Column35"/>
    <tableColumn id="36" xr3:uid="{00000000-0010-0000-0B00-000024000000}" name="Column36"/>
  </tableColumns>
  <tableStyleInfo name="Calculation-style 12" showFirstColumn="1" showLastColumn="1"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Table_13" displayName="Table_13" ref="A32:AJ35" headerRowCount="0">
  <tableColumns count="36">
    <tableColumn id="1" xr3:uid="{00000000-0010-0000-0C00-000001000000}" name="Column1"/>
    <tableColumn id="2" xr3:uid="{00000000-0010-0000-0C00-000002000000}" name="Column2"/>
    <tableColumn id="3" xr3:uid="{00000000-0010-0000-0C00-000003000000}" name="Column3"/>
    <tableColumn id="4" xr3:uid="{00000000-0010-0000-0C00-000004000000}" name="Column4"/>
    <tableColumn id="5" xr3:uid="{00000000-0010-0000-0C00-000005000000}" name="Column5"/>
    <tableColumn id="6" xr3:uid="{00000000-0010-0000-0C00-000006000000}" name="Column6"/>
    <tableColumn id="7" xr3:uid="{00000000-0010-0000-0C00-000007000000}" name="Column7"/>
    <tableColumn id="8" xr3:uid="{00000000-0010-0000-0C00-000008000000}" name="Column8"/>
    <tableColumn id="9" xr3:uid="{00000000-0010-0000-0C00-000009000000}" name="Column9"/>
    <tableColumn id="10" xr3:uid="{00000000-0010-0000-0C00-00000A000000}" name="Column10"/>
    <tableColumn id="11" xr3:uid="{00000000-0010-0000-0C00-00000B000000}" name="Column11"/>
    <tableColumn id="12" xr3:uid="{00000000-0010-0000-0C00-00000C000000}" name="Column12"/>
    <tableColumn id="13" xr3:uid="{00000000-0010-0000-0C00-00000D000000}" name="Column13"/>
    <tableColumn id="14" xr3:uid="{00000000-0010-0000-0C00-00000E000000}" name="Column14"/>
    <tableColumn id="15" xr3:uid="{00000000-0010-0000-0C00-00000F000000}" name="Column15"/>
    <tableColumn id="16" xr3:uid="{00000000-0010-0000-0C00-000010000000}" name="Column16"/>
    <tableColumn id="17" xr3:uid="{00000000-0010-0000-0C00-000011000000}" name="Column17"/>
    <tableColumn id="18" xr3:uid="{00000000-0010-0000-0C00-000012000000}" name="Column18"/>
    <tableColumn id="19" xr3:uid="{00000000-0010-0000-0C00-000013000000}" name="Column19"/>
    <tableColumn id="20" xr3:uid="{00000000-0010-0000-0C00-000014000000}" name="Column20"/>
    <tableColumn id="21" xr3:uid="{00000000-0010-0000-0C00-000015000000}" name="Column21"/>
    <tableColumn id="22" xr3:uid="{00000000-0010-0000-0C00-000016000000}" name="Column22"/>
    <tableColumn id="23" xr3:uid="{00000000-0010-0000-0C00-000017000000}" name="Column23"/>
    <tableColumn id="24" xr3:uid="{00000000-0010-0000-0C00-000018000000}" name="Column24"/>
    <tableColumn id="25" xr3:uid="{00000000-0010-0000-0C00-000019000000}" name="Column25"/>
    <tableColumn id="26" xr3:uid="{00000000-0010-0000-0C00-00001A000000}" name="Column26"/>
    <tableColumn id="27" xr3:uid="{00000000-0010-0000-0C00-00001B000000}" name="Column27"/>
    <tableColumn id="28" xr3:uid="{00000000-0010-0000-0C00-00001C000000}" name="Column28"/>
    <tableColumn id="29" xr3:uid="{00000000-0010-0000-0C00-00001D000000}" name="Column29"/>
    <tableColumn id="30" xr3:uid="{00000000-0010-0000-0C00-00001E000000}" name="Column30"/>
    <tableColumn id="31" xr3:uid="{00000000-0010-0000-0C00-00001F000000}" name="Column31"/>
    <tableColumn id="32" xr3:uid="{00000000-0010-0000-0C00-000020000000}" name="Column32"/>
    <tableColumn id="33" xr3:uid="{00000000-0010-0000-0C00-000021000000}" name="Column33"/>
    <tableColumn id="34" xr3:uid="{00000000-0010-0000-0C00-000022000000}" name="Column34"/>
    <tableColumn id="35" xr3:uid="{00000000-0010-0000-0C00-000023000000}" name="Column35"/>
    <tableColumn id="36" xr3:uid="{00000000-0010-0000-0C00-000024000000}" name="Column36"/>
  </tableColumns>
  <tableStyleInfo name="Calculation-style 13" showFirstColumn="1" showLastColumn="1"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Table_14" displayName="Table_14" ref="A37:I37" headerRowCount="0">
  <tableColumns count="9">
    <tableColumn id="1" xr3:uid="{00000000-0010-0000-0D00-000001000000}" name="Column1"/>
    <tableColumn id="2" xr3:uid="{00000000-0010-0000-0D00-000002000000}" name="Column2"/>
    <tableColumn id="3" xr3:uid="{00000000-0010-0000-0D00-000003000000}" name="Column3"/>
    <tableColumn id="4" xr3:uid="{00000000-0010-0000-0D00-000004000000}" name="Column4"/>
    <tableColumn id="5" xr3:uid="{00000000-0010-0000-0D00-000005000000}" name="Column5"/>
    <tableColumn id="6" xr3:uid="{00000000-0010-0000-0D00-000006000000}" name="Column6"/>
    <tableColumn id="7" xr3:uid="{00000000-0010-0000-0D00-000007000000}" name="Column7"/>
    <tableColumn id="8" xr3:uid="{00000000-0010-0000-0D00-000008000000}" name="Column8"/>
    <tableColumn id="9" xr3:uid="{00000000-0010-0000-0D00-000009000000}" name="Column9"/>
  </tableColumns>
  <tableStyleInfo name="Calculation-style 14" showFirstColumn="1" showLastColumn="1"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Table_15" displayName="Table_15" ref="J37:O42" headerRowCount="0">
  <tableColumns count="6">
    <tableColumn id="1" xr3:uid="{00000000-0010-0000-0E00-000001000000}" name="Column1"/>
    <tableColumn id="2" xr3:uid="{00000000-0010-0000-0E00-000002000000}" name="Column2"/>
    <tableColumn id="3" xr3:uid="{00000000-0010-0000-0E00-000003000000}" name="Column3"/>
    <tableColumn id="4" xr3:uid="{00000000-0010-0000-0E00-000004000000}" name="Column4"/>
    <tableColumn id="5" xr3:uid="{00000000-0010-0000-0E00-000005000000}" name="Column5"/>
    <tableColumn id="6" xr3:uid="{00000000-0010-0000-0E00-000006000000}" name="Column6"/>
  </tableColumns>
  <tableStyleInfo name="Calculation-style 15" showFirstColumn="1" showLastColumn="1"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F000000}" name="Table_16" displayName="Table_16" ref="A40:G40" headerRowCount="0">
  <tableColumns count="7">
    <tableColumn id="1" xr3:uid="{00000000-0010-0000-0F00-000001000000}" name="Column1"/>
    <tableColumn id="2" xr3:uid="{00000000-0010-0000-0F00-000002000000}" name="Column2"/>
    <tableColumn id="3" xr3:uid="{00000000-0010-0000-0F00-000003000000}" name="Column3"/>
    <tableColumn id="4" xr3:uid="{00000000-0010-0000-0F00-000004000000}" name="Column4"/>
    <tableColumn id="5" xr3:uid="{00000000-0010-0000-0F00-000005000000}" name="Column5"/>
    <tableColumn id="6" xr3:uid="{00000000-0010-0000-0F00-000006000000}" name="Column6"/>
    <tableColumn id="7" xr3:uid="{00000000-0010-0000-0F00-000007000000}" name="Column7"/>
  </tableColumns>
  <tableStyleInfo name="Calculation-style 16" showFirstColumn="1" showLastColumn="1"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Table_17" displayName="Table_17" ref="I41:I44" headerRowCount="0">
  <tableColumns count="1">
    <tableColumn id="1" xr3:uid="{00000000-0010-0000-1000-000001000000}" name="Column1"/>
  </tableColumns>
  <tableStyleInfo name="Calculation-style 17" showFirstColumn="1" showLastColumn="1"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1000000}" name="Table_18" displayName="Table_18" ref="A42:G42" headerRowCount="0">
  <tableColumns count="7">
    <tableColumn id="1" xr3:uid="{00000000-0010-0000-1100-000001000000}" name="Column1"/>
    <tableColumn id="2" xr3:uid="{00000000-0010-0000-1100-000002000000}" name="Column2"/>
    <tableColumn id="3" xr3:uid="{00000000-0010-0000-1100-000003000000}" name="Column3"/>
    <tableColumn id="4" xr3:uid="{00000000-0010-0000-1100-000004000000}" name="Column4"/>
    <tableColumn id="5" xr3:uid="{00000000-0010-0000-1100-000005000000}" name="Column5"/>
    <tableColumn id="6" xr3:uid="{00000000-0010-0000-1100-000006000000}" name="Column6"/>
    <tableColumn id="7" xr3:uid="{00000000-0010-0000-1100-000007000000}" name="Column7"/>
  </tableColumns>
  <tableStyleInfo name="Calculation-style 18" showFirstColumn="1" showLastColumn="1"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2000000}" name="Table_19" displayName="Table_19" ref="A44:G46" headerRowCount="0">
  <tableColumns count="7">
    <tableColumn id="1" xr3:uid="{00000000-0010-0000-1200-000001000000}" name="Column1"/>
    <tableColumn id="2" xr3:uid="{00000000-0010-0000-1200-000002000000}" name="Column2"/>
    <tableColumn id="3" xr3:uid="{00000000-0010-0000-1200-000003000000}" name="Column3"/>
    <tableColumn id="4" xr3:uid="{00000000-0010-0000-1200-000004000000}" name="Column4"/>
    <tableColumn id="5" xr3:uid="{00000000-0010-0000-1200-000005000000}" name="Column5"/>
    <tableColumn id="6" xr3:uid="{00000000-0010-0000-1200-000006000000}" name="Column6"/>
    <tableColumn id="7" xr3:uid="{00000000-0010-0000-1200-000007000000}" name="Column7"/>
  </tableColumns>
  <tableStyleInfo name="Calculation-style 19" showFirstColumn="1" showLastColumn="1"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_2" displayName="Table_2" ref="A13:AJ13" headerRowCount="0">
  <tableColumns count="36">
    <tableColumn id="1" xr3:uid="{00000000-0010-0000-0100-000001000000}" name="Column1"/>
    <tableColumn id="2" xr3:uid="{00000000-0010-0000-0100-000002000000}" name="Column2"/>
    <tableColumn id="3" xr3:uid="{00000000-0010-0000-0100-000003000000}" name="Column3"/>
    <tableColumn id="4" xr3:uid="{00000000-0010-0000-0100-000004000000}" name="Column4"/>
    <tableColumn id="5" xr3:uid="{00000000-0010-0000-0100-000005000000}" name="Column5"/>
    <tableColumn id="6" xr3:uid="{00000000-0010-0000-0100-000006000000}" name="Column6"/>
    <tableColumn id="7" xr3:uid="{00000000-0010-0000-0100-000007000000}" name="Column7"/>
    <tableColumn id="8" xr3:uid="{00000000-0010-0000-0100-000008000000}" name="Column8"/>
    <tableColumn id="9" xr3:uid="{00000000-0010-0000-0100-000009000000}" name="Column9"/>
    <tableColumn id="10" xr3:uid="{00000000-0010-0000-0100-00000A000000}" name="Column10"/>
    <tableColumn id="11" xr3:uid="{00000000-0010-0000-0100-00000B000000}" name="Column11"/>
    <tableColumn id="12" xr3:uid="{00000000-0010-0000-0100-00000C000000}" name="Column12"/>
    <tableColumn id="13" xr3:uid="{00000000-0010-0000-0100-00000D000000}" name="Column13"/>
    <tableColumn id="14" xr3:uid="{00000000-0010-0000-0100-00000E000000}" name="Column14"/>
    <tableColumn id="15" xr3:uid="{00000000-0010-0000-0100-00000F000000}" name="Column15"/>
    <tableColumn id="16" xr3:uid="{00000000-0010-0000-0100-000010000000}" name="Column16"/>
    <tableColumn id="17" xr3:uid="{00000000-0010-0000-0100-000011000000}" name="Column17"/>
    <tableColumn id="18" xr3:uid="{00000000-0010-0000-0100-000012000000}" name="Column18"/>
    <tableColumn id="19" xr3:uid="{00000000-0010-0000-0100-000013000000}" name="Column19"/>
    <tableColumn id="20" xr3:uid="{00000000-0010-0000-0100-000014000000}" name="Column20"/>
    <tableColumn id="21" xr3:uid="{00000000-0010-0000-0100-000015000000}" name="Column21"/>
    <tableColumn id="22" xr3:uid="{00000000-0010-0000-0100-000016000000}" name="Column22"/>
    <tableColumn id="23" xr3:uid="{00000000-0010-0000-0100-000017000000}" name="Column23"/>
    <tableColumn id="24" xr3:uid="{00000000-0010-0000-0100-000018000000}" name="Column24"/>
    <tableColumn id="25" xr3:uid="{00000000-0010-0000-0100-000019000000}" name="Column25"/>
    <tableColumn id="26" xr3:uid="{00000000-0010-0000-0100-00001A000000}" name="Column26"/>
    <tableColumn id="27" xr3:uid="{00000000-0010-0000-0100-00001B000000}" name="Column27"/>
    <tableColumn id="28" xr3:uid="{00000000-0010-0000-0100-00001C000000}" name="Column28"/>
    <tableColumn id="29" xr3:uid="{00000000-0010-0000-0100-00001D000000}" name="Column29"/>
    <tableColumn id="30" xr3:uid="{00000000-0010-0000-0100-00001E000000}" name="Column30"/>
    <tableColumn id="31" xr3:uid="{00000000-0010-0000-0100-00001F000000}" name="Column31"/>
    <tableColumn id="32" xr3:uid="{00000000-0010-0000-0100-000020000000}" name="Column32"/>
    <tableColumn id="33" xr3:uid="{00000000-0010-0000-0100-000021000000}" name="Column33"/>
    <tableColumn id="34" xr3:uid="{00000000-0010-0000-0100-000022000000}" name="Column34"/>
    <tableColumn id="35" xr3:uid="{00000000-0010-0000-0100-000023000000}" name="Column35"/>
    <tableColumn id="36" xr3:uid="{00000000-0010-0000-0100-000024000000}" name="Column36"/>
  </tableColumns>
  <tableStyleInfo name="Calculation-style 2" showFirstColumn="1" showLastColumn="1"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3000000}" name="Table_20" displayName="Table_20" ref="I45:J46" headerRowCount="0">
  <tableColumns count="2">
    <tableColumn id="1" xr3:uid="{00000000-0010-0000-1300-000001000000}" name="Column1"/>
    <tableColumn id="2" xr3:uid="{00000000-0010-0000-1300-000002000000}" name="Column2"/>
  </tableColumns>
  <tableStyleInfo name="Calculation-style 20" showFirstColumn="1" showLastColumn="1"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4000000}" name="Table_21" displayName="Table_21" ref="A47:G52" headerRowCount="0">
  <tableColumns count="7">
    <tableColumn id="1" xr3:uid="{00000000-0010-0000-1400-000001000000}" name="Column1"/>
    <tableColumn id="2" xr3:uid="{00000000-0010-0000-1400-000002000000}" name="Column2"/>
    <tableColumn id="3" xr3:uid="{00000000-0010-0000-1400-000003000000}" name="Column3"/>
    <tableColumn id="4" xr3:uid="{00000000-0010-0000-1400-000004000000}" name="Column4"/>
    <tableColumn id="5" xr3:uid="{00000000-0010-0000-1400-000005000000}" name="Column5"/>
    <tableColumn id="6" xr3:uid="{00000000-0010-0000-1400-000006000000}" name="Column6"/>
    <tableColumn id="7" xr3:uid="{00000000-0010-0000-1400-000007000000}" name="Column7"/>
  </tableColumns>
  <tableStyleInfo name="Calculation-style 21" showFirstColumn="1" showLastColumn="1"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5000000}" name="Table_22" displayName="Table_22" ref="J48" headerRowCount="0">
  <tableColumns count="1">
    <tableColumn id="1" xr3:uid="{00000000-0010-0000-1500-000001000000}" name="Column1"/>
  </tableColumns>
  <tableStyleInfo name="Calculation-style 22" showFirstColumn="1" showLastColumn="1"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6000000}" name="Table_23" displayName="Table_23" ref="I49:O50" headerRowCount="0">
  <tableColumns count="7">
    <tableColumn id="1" xr3:uid="{00000000-0010-0000-1600-000001000000}" name="Column1"/>
    <tableColumn id="2" xr3:uid="{00000000-0010-0000-1600-000002000000}" name="Column2"/>
    <tableColumn id="3" xr3:uid="{00000000-0010-0000-1600-000003000000}" name="Column3"/>
    <tableColumn id="4" xr3:uid="{00000000-0010-0000-1600-000004000000}" name="Column4"/>
    <tableColumn id="5" xr3:uid="{00000000-0010-0000-1600-000005000000}" name="Column5"/>
    <tableColumn id="6" xr3:uid="{00000000-0010-0000-1600-000006000000}" name="Column6"/>
    <tableColumn id="7" xr3:uid="{00000000-0010-0000-1600-000007000000}" name="Column7"/>
  </tableColumns>
  <tableStyleInfo name="Calculation-style 23" showFirstColumn="1" showLastColumn="1"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7000000}" name="Table_24" displayName="Table_24" ref="A54:H54" headerRowCount="0">
  <tableColumns count="8">
    <tableColumn id="1" xr3:uid="{00000000-0010-0000-1700-000001000000}" name="Column1"/>
    <tableColumn id="2" xr3:uid="{00000000-0010-0000-1700-000002000000}" name="Column2"/>
    <tableColumn id="3" xr3:uid="{00000000-0010-0000-1700-000003000000}" name="Column3"/>
    <tableColumn id="4" xr3:uid="{00000000-0010-0000-1700-000004000000}" name="Column4"/>
    <tableColumn id="5" xr3:uid="{00000000-0010-0000-1700-000005000000}" name="Column5"/>
    <tableColumn id="6" xr3:uid="{00000000-0010-0000-1700-000006000000}" name="Column6"/>
    <tableColumn id="7" xr3:uid="{00000000-0010-0000-1700-000007000000}" name="Column7"/>
    <tableColumn id="8" xr3:uid="{00000000-0010-0000-1700-000008000000}" name="Column8"/>
  </tableColumns>
  <tableStyleInfo name="Calculation-style 24" showFirstColumn="1" showLastColumn="1"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8000000}" name="Table_25" displayName="Table_25" ref="A56:H56" headerRowCount="0">
  <tableColumns count="8">
    <tableColumn id="1" xr3:uid="{00000000-0010-0000-1800-000001000000}" name="Column1"/>
    <tableColumn id="2" xr3:uid="{00000000-0010-0000-1800-000002000000}" name="Column2"/>
    <tableColumn id="3" xr3:uid="{00000000-0010-0000-1800-000003000000}" name="Column3"/>
    <tableColumn id="4" xr3:uid="{00000000-0010-0000-1800-000004000000}" name="Column4"/>
    <tableColumn id="5" xr3:uid="{00000000-0010-0000-1800-000005000000}" name="Column5"/>
    <tableColumn id="6" xr3:uid="{00000000-0010-0000-1800-000006000000}" name="Column6"/>
    <tableColumn id="7" xr3:uid="{00000000-0010-0000-1800-000007000000}" name="Column7"/>
    <tableColumn id="8" xr3:uid="{00000000-0010-0000-1800-000008000000}" name="Column8"/>
  </tableColumns>
  <tableStyleInfo name="Calculation-style 25" showFirstColumn="1" showLastColumn="1"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9000000}" name="Table_26" displayName="Table_26" ref="A58:I58" headerRowCount="0">
  <tableColumns count="9">
    <tableColumn id="1" xr3:uid="{00000000-0010-0000-1900-000001000000}" name="Column1"/>
    <tableColumn id="2" xr3:uid="{00000000-0010-0000-1900-000002000000}" name="Column2"/>
    <tableColumn id="3" xr3:uid="{00000000-0010-0000-1900-000003000000}" name="Column3"/>
    <tableColumn id="4" xr3:uid="{00000000-0010-0000-1900-000004000000}" name="Column4"/>
    <tableColumn id="5" xr3:uid="{00000000-0010-0000-1900-000005000000}" name="Column5"/>
    <tableColumn id="6" xr3:uid="{00000000-0010-0000-1900-000006000000}" name="Column6"/>
    <tableColumn id="7" xr3:uid="{00000000-0010-0000-1900-000007000000}" name="Column7"/>
    <tableColumn id="8" xr3:uid="{00000000-0010-0000-1900-000008000000}" name="Column8"/>
    <tableColumn id="9" xr3:uid="{00000000-0010-0000-1900-000009000000}" name="Column9"/>
  </tableColumns>
  <tableStyleInfo name="Calculation-style 26" showFirstColumn="1" showLastColumn="1"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A000000}" name="Table_27" displayName="Table_27" ref="A60:I60" headerRowCount="0">
  <tableColumns count="9">
    <tableColumn id="1" xr3:uid="{00000000-0010-0000-1A00-000001000000}" name="Column1"/>
    <tableColumn id="2" xr3:uid="{00000000-0010-0000-1A00-000002000000}" name="Column2"/>
    <tableColumn id="3" xr3:uid="{00000000-0010-0000-1A00-000003000000}" name="Column3"/>
    <tableColumn id="4" xr3:uid="{00000000-0010-0000-1A00-000004000000}" name="Column4"/>
    <tableColumn id="5" xr3:uid="{00000000-0010-0000-1A00-000005000000}" name="Column5"/>
    <tableColumn id="6" xr3:uid="{00000000-0010-0000-1A00-000006000000}" name="Column6"/>
    <tableColumn id="7" xr3:uid="{00000000-0010-0000-1A00-000007000000}" name="Column7"/>
    <tableColumn id="8" xr3:uid="{00000000-0010-0000-1A00-000008000000}" name="Column8"/>
    <tableColumn id="9" xr3:uid="{00000000-0010-0000-1A00-000009000000}" name="Column9"/>
  </tableColumns>
  <tableStyleInfo name="Calculation-style 27" showFirstColumn="1" showLastColumn="1"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B000000}" name="Table_28" displayName="Table_28" ref="A62:I62" headerRowCount="0">
  <tableColumns count="9">
    <tableColumn id="1" xr3:uid="{00000000-0010-0000-1B00-000001000000}" name="Column1"/>
    <tableColumn id="2" xr3:uid="{00000000-0010-0000-1B00-000002000000}" name="Column2"/>
    <tableColumn id="3" xr3:uid="{00000000-0010-0000-1B00-000003000000}" name="Column3"/>
    <tableColumn id="4" xr3:uid="{00000000-0010-0000-1B00-000004000000}" name="Column4"/>
    <tableColumn id="5" xr3:uid="{00000000-0010-0000-1B00-000005000000}" name="Column5"/>
    <tableColumn id="6" xr3:uid="{00000000-0010-0000-1B00-000006000000}" name="Column6"/>
    <tableColumn id="7" xr3:uid="{00000000-0010-0000-1B00-000007000000}" name="Column7"/>
    <tableColumn id="8" xr3:uid="{00000000-0010-0000-1B00-000008000000}" name="Column8"/>
    <tableColumn id="9" xr3:uid="{00000000-0010-0000-1B00-000009000000}" name="Column9"/>
  </tableColumns>
  <tableStyleInfo name="Calculation-style 28" showFirstColumn="1" showLastColumn="1"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C000000}" name="Table_29" displayName="Table_29" ref="A64:I64" headerRowCount="0">
  <tableColumns count="9">
    <tableColumn id="1" xr3:uid="{00000000-0010-0000-1C00-000001000000}" name="Column1"/>
    <tableColumn id="2" xr3:uid="{00000000-0010-0000-1C00-000002000000}" name="Column2"/>
    <tableColumn id="3" xr3:uid="{00000000-0010-0000-1C00-000003000000}" name="Column3"/>
    <tableColumn id="4" xr3:uid="{00000000-0010-0000-1C00-000004000000}" name="Column4"/>
    <tableColumn id="5" xr3:uid="{00000000-0010-0000-1C00-000005000000}" name="Column5"/>
    <tableColumn id="6" xr3:uid="{00000000-0010-0000-1C00-000006000000}" name="Column6"/>
    <tableColumn id="7" xr3:uid="{00000000-0010-0000-1C00-000007000000}" name="Column7"/>
    <tableColumn id="8" xr3:uid="{00000000-0010-0000-1C00-000008000000}" name="Column8"/>
    <tableColumn id="9" xr3:uid="{00000000-0010-0000-1C00-000009000000}" name="Column9"/>
  </tableColumns>
  <tableStyleInfo name="Calculation-style 29" showFirstColumn="1" showLastColumn="1"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_3" displayName="Table_3" ref="A14:AJ15" headerRowCount="0">
  <tableColumns count="36">
    <tableColumn id="1" xr3:uid="{00000000-0010-0000-0200-000001000000}" name="Column1"/>
    <tableColumn id="2" xr3:uid="{00000000-0010-0000-0200-000002000000}" name="Column2"/>
    <tableColumn id="3" xr3:uid="{00000000-0010-0000-0200-000003000000}" name="Column3"/>
    <tableColumn id="4" xr3:uid="{00000000-0010-0000-0200-000004000000}" name="Column4"/>
    <tableColumn id="5" xr3:uid="{00000000-0010-0000-0200-000005000000}" name="Column5"/>
    <tableColumn id="6" xr3:uid="{00000000-0010-0000-0200-000006000000}" name="Column6"/>
    <tableColumn id="7" xr3:uid="{00000000-0010-0000-0200-000007000000}" name="Column7"/>
    <tableColumn id="8" xr3:uid="{00000000-0010-0000-0200-000008000000}" name="Column8"/>
    <tableColumn id="9" xr3:uid="{00000000-0010-0000-0200-000009000000}" name="Column9"/>
    <tableColumn id="10" xr3:uid="{00000000-0010-0000-0200-00000A000000}" name="Column10"/>
    <tableColumn id="11" xr3:uid="{00000000-0010-0000-0200-00000B000000}" name="Column11"/>
    <tableColumn id="12" xr3:uid="{00000000-0010-0000-0200-00000C000000}" name="Column12"/>
    <tableColumn id="13" xr3:uid="{00000000-0010-0000-0200-00000D000000}" name="Column13"/>
    <tableColumn id="14" xr3:uid="{00000000-0010-0000-0200-00000E000000}" name="Column14"/>
    <tableColumn id="15" xr3:uid="{00000000-0010-0000-0200-00000F000000}" name="Column15"/>
    <tableColumn id="16" xr3:uid="{00000000-0010-0000-0200-000010000000}" name="Column16"/>
    <tableColumn id="17" xr3:uid="{00000000-0010-0000-0200-000011000000}" name="Column17"/>
    <tableColumn id="18" xr3:uid="{00000000-0010-0000-0200-000012000000}" name="Column18"/>
    <tableColumn id="19" xr3:uid="{00000000-0010-0000-0200-000013000000}" name="Column19"/>
    <tableColumn id="20" xr3:uid="{00000000-0010-0000-0200-000014000000}" name="Column20"/>
    <tableColumn id="21" xr3:uid="{00000000-0010-0000-0200-000015000000}" name="Column21"/>
    <tableColumn id="22" xr3:uid="{00000000-0010-0000-0200-000016000000}" name="Column22"/>
    <tableColumn id="23" xr3:uid="{00000000-0010-0000-0200-000017000000}" name="Column23"/>
    <tableColumn id="24" xr3:uid="{00000000-0010-0000-0200-000018000000}" name="Column24"/>
    <tableColumn id="25" xr3:uid="{00000000-0010-0000-0200-000019000000}" name="Column25"/>
    <tableColumn id="26" xr3:uid="{00000000-0010-0000-0200-00001A000000}" name="Column26"/>
    <tableColumn id="27" xr3:uid="{00000000-0010-0000-0200-00001B000000}" name="Column27"/>
    <tableColumn id="28" xr3:uid="{00000000-0010-0000-0200-00001C000000}" name="Column28"/>
    <tableColumn id="29" xr3:uid="{00000000-0010-0000-0200-00001D000000}" name="Column29"/>
    <tableColumn id="30" xr3:uid="{00000000-0010-0000-0200-00001E000000}" name="Column30"/>
    <tableColumn id="31" xr3:uid="{00000000-0010-0000-0200-00001F000000}" name="Column31"/>
    <tableColumn id="32" xr3:uid="{00000000-0010-0000-0200-000020000000}" name="Column32"/>
    <tableColumn id="33" xr3:uid="{00000000-0010-0000-0200-000021000000}" name="Column33"/>
    <tableColumn id="34" xr3:uid="{00000000-0010-0000-0200-000022000000}" name="Column34"/>
    <tableColumn id="35" xr3:uid="{00000000-0010-0000-0200-000023000000}" name="Column35"/>
    <tableColumn id="36" xr3:uid="{00000000-0010-0000-0200-000024000000}" name="Column36"/>
  </tableColumns>
  <tableStyleInfo name="Calculation-style 3" showFirstColumn="1" showLastColumn="1"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D000000}" name="Table_30" displayName="Table_30" ref="A66:I66" headerRowCount="0">
  <tableColumns count="9">
    <tableColumn id="1" xr3:uid="{00000000-0010-0000-1D00-000001000000}" name="Column1"/>
    <tableColumn id="2" xr3:uid="{00000000-0010-0000-1D00-000002000000}" name="Column2"/>
    <tableColumn id="3" xr3:uid="{00000000-0010-0000-1D00-000003000000}" name="Column3"/>
    <tableColumn id="4" xr3:uid="{00000000-0010-0000-1D00-000004000000}" name="Column4"/>
    <tableColumn id="5" xr3:uid="{00000000-0010-0000-1D00-000005000000}" name="Column5"/>
    <tableColumn id="6" xr3:uid="{00000000-0010-0000-1D00-000006000000}" name="Column6"/>
    <tableColumn id="7" xr3:uid="{00000000-0010-0000-1D00-000007000000}" name="Column7"/>
    <tableColumn id="8" xr3:uid="{00000000-0010-0000-1D00-000008000000}" name="Column8"/>
    <tableColumn id="9" xr3:uid="{00000000-0010-0000-1D00-000009000000}" name="Column9"/>
  </tableColumns>
  <tableStyleInfo name="Calculation-style 30" showFirstColumn="1" showLastColumn="1"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E000000}" name="Table_31" displayName="Table_31" ref="A68:I68" headerRowCount="0">
  <tableColumns count="9">
    <tableColumn id="1" xr3:uid="{00000000-0010-0000-1E00-000001000000}" name="Column1"/>
    <tableColumn id="2" xr3:uid="{00000000-0010-0000-1E00-000002000000}" name="Column2"/>
    <tableColumn id="3" xr3:uid="{00000000-0010-0000-1E00-000003000000}" name="Column3"/>
    <tableColumn id="4" xr3:uid="{00000000-0010-0000-1E00-000004000000}" name="Column4"/>
    <tableColumn id="5" xr3:uid="{00000000-0010-0000-1E00-000005000000}" name="Column5"/>
    <tableColumn id="6" xr3:uid="{00000000-0010-0000-1E00-000006000000}" name="Column6"/>
    <tableColumn id="7" xr3:uid="{00000000-0010-0000-1E00-000007000000}" name="Column7"/>
    <tableColumn id="8" xr3:uid="{00000000-0010-0000-1E00-000008000000}" name="Column8"/>
    <tableColumn id="9" xr3:uid="{00000000-0010-0000-1E00-000009000000}" name="Column9"/>
  </tableColumns>
  <tableStyleInfo name="Calculation-style 31" showFirstColumn="1" showLastColumn="1"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F000000}" name="Table_32" displayName="Table_32" ref="A70:I70" headerRowCount="0">
  <tableColumns count="9">
    <tableColumn id="1" xr3:uid="{00000000-0010-0000-1F00-000001000000}" name="Column1"/>
    <tableColumn id="2" xr3:uid="{00000000-0010-0000-1F00-000002000000}" name="Column2"/>
    <tableColumn id="3" xr3:uid="{00000000-0010-0000-1F00-000003000000}" name="Column3"/>
    <tableColumn id="4" xr3:uid="{00000000-0010-0000-1F00-000004000000}" name="Column4"/>
    <tableColumn id="5" xr3:uid="{00000000-0010-0000-1F00-000005000000}" name="Column5"/>
    <tableColumn id="6" xr3:uid="{00000000-0010-0000-1F00-000006000000}" name="Column6"/>
    <tableColumn id="7" xr3:uid="{00000000-0010-0000-1F00-000007000000}" name="Column7"/>
    <tableColumn id="8" xr3:uid="{00000000-0010-0000-1F00-000008000000}" name="Column8"/>
    <tableColumn id="9" xr3:uid="{00000000-0010-0000-1F00-000009000000}" name="Column9"/>
  </tableColumns>
  <tableStyleInfo name="Calculation-style 32" showFirstColumn="1" showLastColumn="1"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20000000}" name="Table_33" displayName="Table_33" ref="A73:G73" headerRowCount="0">
  <tableColumns count="7">
    <tableColumn id="1" xr3:uid="{00000000-0010-0000-2000-000001000000}" name="Column1"/>
    <tableColumn id="2" xr3:uid="{00000000-0010-0000-2000-000002000000}" name="Column2"/>
    <tableColumn id="3" xr3:uid="{00000000-0010-0000-2000-000003000000}" name="Column3"/>
    <tableColumn id="4" xr3:uid="{00000000-0010-0000-2000-000004000000}" name="Column4"/>
    <tableColumn id="5" xr3:uid="{00000000-0010-0000-2000-000005000000}" name="Column5"/>
    <tableColumn id="6" xr3:uid="{00000000-0010-0000-2000-000006000000}" name="Column6"/>
    <tableColumn id="7" xr3:uid="{00000000-0010-0000-2000-000007000000}" name="Column7"/>
  </tableColumns>
  <tableStyleInfo name="Calculation-style 33" showFirstColumn="1" showLastColumn="1"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1000000}" name="Table_34" displayName="Table_34" ref="A74:G74" headerRowCount="0">
  <tableColumns count="7">
    <tableColumn id="1" xr3:uid="{00000000-0010-0000-2100-000001000000}" name="Column1"/>
    <tableColumn id="2" xr3:uid="{00000000-0010-0000-2100-000002000000}" name="Column2"/>
    <tableColumn id="3" xr3:uid="{00000000-0010-0000-2100-000003000000}" name="Column3"/>
    <tableColumn id="4" xr3:uid="{00000000-0010-0000-2100-000004000000}" name="Column4"/>
    <tableColumn id="5" xr3:uid="{00000000-0010-0000-2100-000005000000}" name="Column5"/>
    <tableColumn id="6" xr3:uid="{00000000-0010-0000-2100-000006000000}" name="Column6"/>
    <tableColumn id="7" xr3:uid="{00000000-0010-0000-2100-000007000000}" name="Column7"/>
  </tableColumns>
  <tableStyleInfo name="Calculation-style 34" showFirstColumn="1" showLastColumn="1"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2000000}" name="Table_35" displayName="Table_35" ref="A76:G76" headerRowCount="0">
  <tableColumns count="7">
    <tableColumn id="1" xr3:uid="{00000000-0010-0000-2200-000001000000}" name="Column1"/>
    <tableColumn id="2" xr3:uid="{00000000-0010-0000-2200-000002000000}" name="Column2"/>
    <tableColumn id="3" xr3:uid="{00000000-0010-0000-2200-000003000000}" name="Column3"/>
    <tableColumn id="4" xr3:uid="{00000000-0010-0000-2200-000004000000}" name="Column4"/>
    <tableColumn id="5" xr3:uid="{00000000-0010-0000-2200-000005000000}" name="Column5"/>
    <tableColumn id="6" xr3:uid="{00000000-0010-0000-2200-000006000000}" name="Column6"/>
    <tableColumn id="7" xr3:uid="{00000000-0010-0000-2200-000007000000}" name="Column7"/>
  </tableColumns>
  <tableStyleInfo name="Calculation-style 35" showFirstColumn="1" showLastColumn="1"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3000000}" name="Table_36" displayName="Table_36" ref="A77:G77" headerRowCount="0">
  <tableColumns count="7">
    <tableColumn id="1" xr3:uid="{00000000-0010-0000-2300-000001000000}" name="Column1"/>
    <tableColumn id="2" xr3:uid="{00000000-0010-0000-2300-000002000000}" name="Column2">
      <calculatedColumnFormula array="1">Table_18[[#All],[Column2]]</calculatedColumnFormula>
    </tableColumn>
    <tableColumn id="3" xr3:uid="{00000000-0010-0000-2300-000003000000}" name="Column3">
      <calculatedColumnFormula array="1">Table_18[[#All],[Column3]]</calculatedColumnFormula>
    </tableColumn>
    <tableColumn id="4" xr3:uid="{00000000-0010-0000-2300-000004000000}" name="Column4">
      <calculatedColumnFormula array="1">Table_18[[#All],[Column4]]</calculatedColumnFormula>
    </tableColumn>
    <tableColumn id="5" xr3:uid="{00000000-0010-0000-2300-000005000000}" name="Column5">
      <calculatedColumnFormula array="1">Table_18[[#All],[Column5]]</calculatedColumnFormula>
    </tableColumn>
    <tableColumn id="6" xr3:uid="{00000000-0010-0000-2300-000006000000}" name="Column6">
      <calculatedColumnFormula array="1">Table_18[[#All],[Column6]]</calculatedColumnFormula>
    </tableColumn>
    <tableColumn id="7" xr3:uid="{00000000-0010-0000-2300-000007000000}" name="Column7">
      <calculatedColumnFormula array="1">Table_18[[#All],[Column7]]</calculatedColumnFormula>
    </tableColumn>
  </tableColumns>
  <tableStyleInfo name="Calculation-style 36" showFirstColumn="1" showLastColumn="1"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4000000}" name="Table_37" displayName="Table_37" ref="B78:G81" headerRowCount="0">
  <tableColumns count="6">
    <tableColumn id="1" xr3:uid="{00000000-0010-0000-2400-000001000000}" name="Column1"/>
    <tableColumn id="2" xr3:uid="{00000000-0010-0000-2400-000002000000}" name="Column2"/>
    <tableColumn id="3" xr3:uid="{00000000-0010-0000-2400-000003000000}" name="Column3"/>
    <tableColumn id="4" xr3:uid="{00000000-0010-0000-2400-000004000000}" name="Column4"/>
    <tableColumn id="5" xr3:uid="{00000000-0010-0000-2400-000005000000}" name="Column5"/>
    <tableColumn id="6" xr3:uid="{00000000-0010-0000-2400-000006000000}" name="Column6"/>
  </tableColumns>
  <tableStyleInfo name="Calculation-style 37" showFirstColumn="1" showLastColumn="1"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5000000}" name="Table_38" displayName="Table_38" ref="A79" headerRowCount="0">
  <tableColumns count="1">
    <tableColumn id="1" xr3:uid="{00000000-0010-0000-2500-000001000000}" name="Column1"/>
  </tableColumns>
  <tableStyleInfo name="Calculation-style 38" showFirstColumn="1" showLastColumn="1"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26000000}" name="Table_39" displayName="Table_39" ref="A80" headerRowCount="0">
  <tableColumns count="1">
    <tableColumn id="1" xr3:uid="{00000000-0010-0000-2600-000001000000}" name="Column1"/>
  </tableColumns>
  <tableStyleInfo name="Calculation-style 39" showFirstColumn="1" showLastColumn="1"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_4" displayName="Table_4" ref="A16:AJ17" headerRowCount="0">
  <tableColumns count="36">
    <tableColumn id="1" xr3:uid="{00000000-0010-0000-0300-000001000000}" name="Column1"/>
    <tableColumn id="2" xr3:uid="{00000000-0010-0000-0300-000002000000}" name="Column2"/>
    <tableColumn id="3" xr3:uid="{00000000-0010-0000-0300-000003000000}" name="Column3"/>
    <tableColumn id="4" xr3:uid="{00000000-0010-0000-0300-000004000000}" name="Column4"/>
    <tableColumn id="5" xr3:uid="{00000000-0010-0000-0300-000005000000}" name="Column5"/>
    <tableColumn id="6" xr3:uid="{00000000-0010-0000-0300-000006000000}" name="Column6"/>
    <tableColumn id="7" xr3:uid="{00000000-0010-0000-0300-000007000000}" name="Column7"/>
    <tableColumn id="8" xr3:uid="{00000000-0010-0000-0300-000008000000}" name="Column8"/>
    <tableColumn id="9" xr3:uid="{00000000-0010-0000-0300-000009000000}" name="Column9"/>
    <tableColumn id="10" xr3:uid="{00000000-0010-0000-0300-00000A000000}" name="Column10"/>
    <tableColumn id="11" xr3:uid="{00000000-0010-0000-0300-00000B000000}" name="Column11"/>
    <tableColumn id="12" xr3:uid="{00000000-0010-0000-0300-00000C000000}" name="Column12"/>
    <tableColumn id="13" xr3:uid="{00000000-0010-0000-0300-00000D000000}" name="Column13"/>
    <tableColumn id="14" xr3:uid="{00000000-0010-0000-0300-00000E000000}" name="Column14"/>
    <tableColumn id="15" xr3:uid="{00000000-0010-0000-0300-00000F000000}" name="Column15"/>
    <tableColumn id="16" xr3:uid="{00000000-0010-0000-0300-000010000000}" name="Column16"/>
    <tableColumn id="17" xr3:uid="{00000000-0010-0000-0300-000011000000}" name="Column17"/>
    <tableColumn id="18" xr3:uid="{00000000-0010-0000-0300-000012000000}" name="Column18"/>
    <tableColumn id="19" xr3:uid="{00000000-0010-0000-0300-000013000000}" name="Column19"/>
    <tableColumn id="20" xr3:uid="{00000000-0010-0000-0300-000014000000}" name="Column20"/>
    <tableColumn id="21" xr3:uid="{00000000-0010-0000-0300-000015000000}" name="Column21"/>
    <tableColumn id="22" xr3:uid="{00000000-0010-0000-0300-000016000000}" name="Column22"/>
    <tableColumn id="23" xr3:uid="{00000000-0010-0000-0300-000017000000}" name="Column23"/>
    <tableColumn id="24" xr3:uid="{00000000-0010-0000-0300-000018000000}" name="Column24"/>
    <tableColumn id="25" xr3:uid="{00000000-0010-0000-0300-000019000000}" name="Column25"/>
    <tableColumn id="26" xr3:uid="{00000000-0010-0000-0300-00001A000000}" name="Column26"/>
    <tableColumn id="27" xr3:uid="{00000000-0010-0000-0300-00001B000000}" name="Column27"/>
    <tableColumn id="28" xr3:uid="{00000000-0010-0000-0300-00001C000000}" name="Column28"/>
    <tableColumn id="29" xr3:uid="{00000000-0010-0000-0300-00001D000000}" name="Column29"/>
    <tableColumn id="30" xr3:uid="{00000000-0010-0000-0300-00001E000000}" name="Column30"/>
    <tableColumn id="31" xr3:uid="{00000000-0010-0000-0300-00001F000000}" name="Column31"/>
    <tableColumn id="32" xr3:uid="{00000000-0010-0000-0300-000020000000}" name="Column32"/>
    <tableColumn id="33" xr3:uid="{00000000-0010-0000-0300-000021000000}" name="Column33"/>
    <tableColumn id="34" xr3:uid="{00000000-0010-0000-0300-000022000000}" name="Column34"/>
    <tableColumn id="35" xr3:uid="{00000000-0010-0000-0300-000023000000}" name="Column35"/>
    <tableColumn id="36" xr3:uid="{00000000-0010-0000-0300-000024000000}" name="Column36"/>
  </tableColumns>
  <tableStyleInfo name="Calculation-style 4" showFirstColumn="1" showLastColumn="1"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7000000}" name="Table_40" displayName="Table_40" ref="A82:G82" headerRowCount="0">
  <tableColumns count="7">
    <tableColumn id="1" xr3:uid="{00000000-0010-0000-2700-000001000000}" name="Column1"/>
    <tableColumn id="2" xr3:uid="{00000000-0010-0000-2700-000002000000}" name="Column2"/>
    <tableColumn id="3" xr3:uid="{00000000-0010-0000-2700-000003000000}" name="Column3"/>
    <tableColumn id="4" xr3:uid="{00000000-0010-0000-2700-000004000000}" name="Column4"/>
    <tableColumn id="5" xr3:uid="{00000000-0010-0000-2700-000005000000}" name="Column5"/>
    <tableColumn id="6" xr3:uid="{00000000-0010-0000-2700-000006000000}" name="Column6"/>
    <tableColumn id="7" xr3:uid="{00000000-0010-0000-2700-000007000000}" name="Column7"/>
  </tableColumns>
  <tableStyleInfo name="Calculation-style 40" showFirstColumn="1" showLastColumn="1"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8000000}" name="Table_41" displayName="Table_41" ref="B83:G85" headerRowCount="0">
  <tableColumns count="6">
    <tableColumn id="1" xr3:uid="{00000000-0010-0000-2800-000001000000}" name="Column1"/>
    <tableColumn id="2" xr3:uid="{00000000-0010-0000-2800-000002000000}" name="Column2"/>
    <tableColumn id="3" xr3:uid="{00000000-0010-0000-2800-000003000000}" name="Column3"/>
    <tableColumn id="4" xr3:uid="{00000000-0010-0000-2800-000004000000}" name="Column4"/>
    <tableColumn id="5" xr3:uid="{00000000-0010-0000-2800-000005000000}" name="Column5"/>
    <tableColumn id="6" xr3:uid="{00000000-0010-0000-2800-000006000000}" name="Column6"/>
  </tableColumns>
  <tableStyleInfo name="Calculation-style 41" showFirstColumn="1" showLastColumn="1"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9000000}" name="Table_42" displayName="Table_42" ref="A84" headerRowCount="0">
  <tableColumns count="1">
    <tableColumn id="1" xr3:uid="{00000000-0010-0000-2900-000001000000}" name="Column1"/>
  </tableColumns>
  <tableStyleInfo name="Calculation-style 42" showFirstColumn="1" showLastColumn="1"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A000000}" name="Table_43" displayName="Table_43" ref="A86:G86" headerRowCount="0">
  <tableColumns count="7">
    <tableColumn id="1" xr3:uid="{00000000-0010-0000-2A00-000001000000}" name="Column1"/>
    <tableColumn id="2" xr3:uid="{00000000-0010-0000-2A00-000002000000}" name="Column2"/>
    <tableColumn id="3" xr3:uid="{00000000-0010-0000-2A00-000003000000}" name="Column3"/>
    <tableColumn id="4" xr3:uid="{00000000-0010-0000-2A00-000004000000}" name="Column4"/>
    <tableColumn id="5" xr3:uid="{00000000-0010-0000-2A00-000005000000}" name="Column5"/>
    <tableColumn id="6" xr3:uid="{00000000-0010-0000-2A00-000006000000}" name="Column6"/>
    <tableColumn id="7" xr3:uid="{00000000-0010-0000-2A00-000007000000}" name="Column7"/>
  </tableColumns>
  <tableStyleInfo name="Calculation-style 43" showFirstColumn="1" showLastColumn="1"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B000000}" name="Table_44" displayName="Table_44" ref="B89:F91" headerRowCount="0">
  <tableColumns count="5">
    <tableColumn id="1" xr3:uid="{00000000-0010-0000-2B00-000001000000}" name="Column1"/>
    <tableColumn id="2" xr3:uid="{00000000-0010-0000-2B00-000002000000}" name="Column2"/>
    <tableColumn id="3" xr3:uid="{00000000-0010-0000-2B00-000003000000}" name="Column3"/>
    <tableColumn id="4" xr3:uid="{00000000-0010-0000-2B00-000004000000}" name="Column4"/>
    <tableColumn id="5" xr3:uid="{00000000-0010-0000-2B00-000005000000}" name="Column5"/>
  </tableColumns>
  <tableStyleInfo name="Calculation-style 44" showFirstColumn="1" showLastColumn="1"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C000000}" name="Table_45" displayName="Table_45" ref="G89:I91" headerRowCount="0">
  <tableColumns count="3">
    <tableColumn id="1" xr3:uid="{00000000-0010-0000-2C00-000001000000}" name="Column1"/>
    <tableColumn id="2" xr3:uid="{00000000-0010-0000-2C00-000002000000}" name="Column2"/>
    <tableColumn id="3" xr3:uid="{00000000-0010-0000-2C00-000003000000}" name="Column3"/>
  </tableColumns>
  <tableStyleInfo name="Calculation-style 45" showFirstColumn="1" showLastColumn="1"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D000000}" name="Table_46" displayName="Table_46" ref="A92:G92" headerRowCount="0">
  <tableColumns count="7">
    <tableColumn id="1" xr3:uid="{00000000-0010-0000-2D00-000001000000}" name="Column1"/>
    <tableColumn id="2" xr3:uid="{00000000-0010-0000-2D00-000002000000}" name="Column2"/>
    <tableColumn id="3" xr3:uid="{00000000-0010-0000-2D00-000003000000}" name="Column3"/>
    <tableColumn id="4" xr3:uid="{00000000-0010-0000-2D00-000004000000}" name="Column4"/>
    <tableColumn id="5" xr3:uid="{00000000-0010-0000-2D00-000005000000}" name="Column5"/>
    <tableColumn id="6" xr3:uid="{00000000-0010-0000-2D00-000006000000}" name="Column6"/>
    <tableColumn id="7" xr3:uid="{00000000-0010-0000-2D00-000007000000}" name="Column7"/>
  </tableColumns>
  <tableStyleInfo name="Calculation-style 46" showFirstColumn="1" showLastColumn="1"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E000000}" name="Table_47" displayName="Table_47" ref="B94:H96" headerRowCount="0">
  <tableColumns count="7">
    <tableColumn id="1" xr3:uid="{00000000-0010-0000-2E00-000001000000}" name="Column1"/>
    <tableColumn id="2" xr3:uid="{00000000-0010-0000-2E00-000002000000}" name="Column2"/>
    <tableColumn id="3" xr3:uid="{00000000-0010-0000-2E00-000003000000}" name="Column3"/>
    <tableColumn id="4" xr3:uid="{00000000-0010-0000-2E00-000004000000}" name="Column4"/>
    <tableColumn id="5" xr3:uid="{00000000-0010-0000-2E00-000005000000}" name="Column5"/>
    <tableColumn id="6" xr3:uid="{00000000-0010-0000-2E00-000006000000}" name="Column6"/>
    <tableColumn id="7" xr3:uid="{00000000-0010-0000-2E00-000007000000}" name="Column7"/>
  </tableColumns>
  <tableStyleInfo name="Calculation-style 47" showFirstColumn="1" showLastColumn="1"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2F000000}" name="Table_48" displayName="Table_48" ref="K94" headerRowCount="0">
  <tableColumns count="1">
    <tableColumn id="1" xr3:uid="{00000000-0010-0000-2F00-000001000000}" name="Column1"/>
  </tableColumns>
  <tableStyleInfo name="Calculation-style 48" showFirstColumn="1" showLastColumn="1"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0000000}" name="Table_49" displayName="Table_49" ref="A97:I97" headerRowCount="0">
  <tableColumns count="9">
    <tableColumn id="1" xr3:uid="{00000000-0010-0000-3000-000001000000}" name="Column1"/>
    <tableColumn id="2" xr3:uid="{00000000-0010-0000-3000-000002000000}" name="Column2"/>
    <tableColumn id="3" xr3:uid="{00000000-0010-0000-3000-000003000000}" name="Column3"/>
    <tableColumn id="4" xr3:uid="{00000000-0010-0000-3000-000004000000}" name="Column4"/>
    <tableColumn id="5" xr3:uid="{00000000-0010-0000-3000-000005000000}" name="Column5"/>
    <tableColumn id="6" xr3:uid="{00000000-0010-0000-3000-000006000000}" name="Column6"/>
    <tableColumn id="7" xr3:uid="{00000000-0010-0000-3000-000007000000}" name="Column7"/>
    <tableColumn id="8" xr3:uid="{00000000-0010-0000-3000-000008000000}" name="Column8"/>
    <tableColumn id="9" xr3:uid="{00000000-0010-0000-3000-000009000000}" name="Column9"/>
  </tableColumns>
  <tableStyleInfo name="Calculation-style 49" showFirstColumn="1" showLastColumn="1"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able_5" displayName="Table_5" ref="A18:AJ19" headerRowCount="0">
  <tableColumns count="36">
    <tableColumn id="1" xr3:uid="{00000000-0010-0000-0400-000001000000}" name="Column1"/>
    <tableColumn id="2" xr3:uid="{00000000-0010-0000-0400-000002000000}" name="Column2"/>
    <tableColumn id="3" xr3:uid="{00000000-0010-0000-0400-000003000000}" name="Column3"/>
    <tableColumn id="4" xr3:uid="{00000000-0010-0000-0400-000004000000}" name="Column4"/>
    <tableColumn id="5" xr3:uid="{00000000-0010-0000-0400-000005000000}" name="Column5"/>
    <tableColumn id="6" xr3:uid="{00000000-0010-0000-0400-000006000000}" name="Column6"/>
    <tableColumn id="7" xr3:uid="{00000000-0010-0000-0400-000007000000}" name="Column7"/>
    <tableColumn id="8" xr3:uid="{00000000-0010-0000-0400-000008000000}" name="Column8"/>
    <tableColumn id="9" xr3:uid="{00000000-0010-0000-0400-000009000000}" name="Column9"/>
    <tableColumn id="10" xr3:uid="{00000000-0010-0000-0400-00000A000000}" name="Column10"/>
    <tableColumn id="11" xr3:uid="{00000000-0010-0000-0400-00000B000000}" name="Column11"/>
    <tableColumn id="12" xr3:uid="{00000000-0010-0000-0400-00000C000000}" name="Column12"/>
    <tableColumn id="13" xr3:uid="{00000000-0010-0000-0400-00000D000000}" name="Column13"/>
    <tableColumn id="14" xr3:uid="{00000000-0010-0000-0400-00000E000000}" name="Column14"/>
    <tableColumn id="15" xr3:uid="{00000000-0010-0000-0400-00000F000000}" name="Column15"/>
    <tableColumn id="16" xr3:uid="{00000000-0010-0000-0400-000010000000}" name="Column16"/>
    <tableColumn id="17" xr3:uid="{00000000-0010-0000-0400-000011000000}" name="Column17"/>
    <tableColumn id="18" xr3:uid="{00000000-0010-0000-0400-000012000000}" name="Column18"/>
    <tableColumn id="19" xr3:uid="{00000000-0010-0000-0400-000013000000}" name="Column19"/>
    <tableColumn id="20" xr3:uid="{00000000-0010-0000-0400-000014000000}" name="Column20"/>
    <tableColumn id="21" xr3:uid="{00000000-0010-0000-0400-000015000000}" name="Column21"/>
    <tableColumn id="22" xr3:uid="{00000000-0010-0000-0400-000016000000}" name="Column22"/>
    <tableColumn id="23" xr3:uid="{00000000-0010-0000-0400-000017000000}" name="Column23"/>
    <tableColumn id="24" xr3:uid="{00000000-0010-0000-0400-000018000000}" name="Column24"/>
    <tableColumn id="25" xr3:uid="{00000000-0010-0000-0400-000019000000}" name="Column25"/>
    <tableColumn id="26" xr3:uid="{00000000-0010-0000-0400-00001A000000}" name="Column26"/>
    <tableColumn id="27" xr3:uid="{00000000-0010-0000-0400-00001B000000}" name="Column27"/>
    <tableColumn id="28" xr3:uid="{00000000-0010-0000-0400-00001C000000}" name="Column28"/>
    <tableColumn id="29" xr3:uid="{00000000-0010-0000-0400-00001D000000}" name="Column29"/>
    <tableColumn id="30" xr3:uid="{00000000-0010-0000-0400-00001E000000}" name="Column30"/>
    <tableColumn id="31" xr3:uid="{00000000-0010-0000-0400-00001F000000}" name="Column31"/>
    <tableColumn id="32" xr3:uid="{00000000-0010-0000-0400-000020000000}" name="Column32"/>
    <tableColumn id="33" xr3:uid="{00000000-0010-0000-0400-000021000000}" name="Column33"/>
    <tableColumn id="34" xr3:uid="{00000000-0010-0000-0400-000022000000}" name="Column34"/>
    <tableColumn id="35" xr3:uid="{00000000-0010-0000-0400-000023000000}" name="Column35"/>
    <tableColumn id="36" xr3:uid="{00000000-0010-0000-0400-000024000000}" name="Column36"/>
  </tableColumns>
  <tableStyleInfo name="Calculation-style 5" showFirstColumn="1" showLastColumn="1"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00000000-000C-0000-FFFF-FFFF31000000}" name="Table_50" displayName="Table_50" ref="A101:B101" headerRowCount="0">
  <tableColumns count="2">
    <tableColumn id="1" xr3:uid="{00000000-0010-0000-3100-000001000000}" name="Column1"/>
    <tableColumn id="2" xr3:uid="{00000000-0010-0000-3100-000002000000}" name="Column2"/>
  </tableColumns>
  <tableStyleInfo name="Calculation-style 50" showFirstColumn="1" showLastColumn="1"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00000000-000C-0000-FFFF-FFFF32000000}" name="Table_51" displayName="Table_51" ref="A103:B103" headerRowCount="0">
  <tableColumns count="2">
    <tableColumn id="1" xr3:uid="{00000000-0010-0000-3200-000001000000}" name="Column1"/>
    <tableColumn id="2" xr3:uid="{00000000-0010-0000-3200-000002000000}" name="Column2"/>
  </tableColumns>
  <tableStyleInfo name="Calculation-style 51" showFirstColumn="1" showLastColumn="1"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3000000}" name="Table_52" displayName="Table_52" ref="A105:B105" headerRowCount="0">
  <tableColumns count="2">
    <tableColumn id="1" xr3:uid="{00000000-0010-0000-3300-000001000000}" name="Column1"/>
    <tableColumn id="2" xr3:uid="{00000000-0010-0000-3300-000002000000}" name="Column2"/>
  </tableColumns>
  <tableStyleInfo name="Calculation-style 52" showFirstColumn="1" showLastColumn="1"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4000000}" name="Table_53" displayName="Table_53" ref="A107:B107" headerRowCount="0">
  <tableColumns count="2">
    <tableColumn id="1" xr3:uid="{00000000-0010-0000-3400-000001000000}" name="Column1"/>
    <tableColumn id="2" xr3:uid="{00000000-0010-0000-3400-000002000000}" name="Column2"/>
  </tableColumns>
  <tableStyleInfo name="Calculation-style 53" showFirstColumn="1" showLastColumn="1"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5000000}" name="Table_54" displayName="Table_54" ref="A109:B109" headerRowCount="0">
  <tableColumns count="2">
    <tableColumn id="1" xr3:uid="{00000000-0010-0000-3500-000001000000}" name="Column1"/>
    <tableColumn id="2" xr3:uid="{00000000-0010-0000-3500-000002000000}" name="Column2"/>
  </tableColumns>
  <tableStyleInfo name="Calculation-style 54" showFirstColumn="1" showLastColumn="1"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6000000}" name="Table_55" displayName="Table_55" ref="A111:B111" headerRowCount="0">
  <tableColumns count="2">
    <tableColumn id="1" xr3:uid="{00000000-0010-0000-3600-000001000000}" name="Column1"/>
    <tableColumn id="2" xr3:uid="{00000000-0010-0000-3600-000002000000}" name="Column2"/>
  </tableColumns>
  <tableStyleInfo name="Calculation-style 55" showFirstColumn="1" showLastColumn="1"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7000000}" name="Table_56" displayName="Table_56" ref="A113:B113" headerRowCount="0">
  <tableColumns count="2">
    <tableColumn id="1" xr3:uid="{00000000-0010-0000-3700-000001000000}" name="Column1"/>
    <tableColumn id="2" xr3:uid="{00000000-0010-0000-3700-000002000000}" name="Column2"/>
  </tableColumns>
  <tableStyleInfo name="Calculation-style 56" showFirstColumn="1" showLastColumn="1"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8000000}" name="Table_57" displayName="Table_57" ref="A115:B115" headerRowCount="0">
  <tableColumns count="2">
    <tableColumn id="1" xr3:uid="{00000000-0010-0000-3800-000001000000}" name="Column1"/>
    <tableColumn id="2" xr3:uid="{00000000-0010-0000-3800-000002000000}" name="Column2"/>
  </tableColumns>
  <tableStyleInfo name="Calculation-style 57" showFirstColumn="1" showLastColumn="1"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Table_6" displayName="Table_6" ref="A20:AJ20" headerRowCount="0">
  <tableColumns count="36">
    <tableColumn id="1" xr3:uid="{00000000-0010-0000-0500-000001000000}" name="Column1"/>
    <tableColumn id="2" xr3:uid="{00000000-0010-0000-0500-000002000000}" name="Column2"/>
    <tableColumn id="3" xr3:uid="{00000000-0010-0000-0500-000003000000}" name="Column3"/>
    <tableColumn id="4" xr3:uid="{00000000-0010-0000-0500-000004000000}" name="Column4"/>
    <tableColumn id="5" xr3:uid="{00000000-0010-0000-0500-000005000000}" name="Column5"/>
    <tableColumn id="6" xr3:uid="{00000000-0010-0000-0500-000006000000}" name="Column6"/>
    <tableColumn id="7" xr3:uid="{00000000-0010-0000-0500-000007000000}" name="Column7"/>
    <tableColumn id="8" xr3:uid="{00000000-0010-0000-0500-000008000000}" name="Column8"/>
    <tableColumn id="9" xr3:uid="{00000000-0010-0000-0500-000009000000}" name="Column9"/>
    <tableColumn id="10" xr3:uid="{00000000-0010-0000-0500-00000A000000}" name="Column10"/>
    <tableColumn id="11" xr3:uid="{00000000-0010-0000-0500-00000B000000}" name="Column11"/>
    <tableColumn id="12" xr3:uid="{00000000-0010-0000-0500-00000C000000}" name="Column12"/>
    <tableColumn id="13" xr3:uid="{00000000-0010-0000-0500-00000D000000}" name="Column13"/>
    <tableColumn id="14" xr3:uid="{00000000-0010-0000-0500-00000E000000}" name="Column14"/>
    <tableColumn id="15" xr3:uid="{00000000-0010-0000-0500-00000F000000}" name="Column15"/>
    <tableColumn id="16" xr3:uid="{00000000-0010-0000-0500-000010000000}" name="Column16"/>
    <tableColumn id="17" xr3:uid="{00000000-0010-0000-0500-000011000000}" name="Column17"/>
    <tableColumn id="18" xr3:uid="{00000000-0010-0000-0500-000012000000}" name="Column18"/>
    <tableColumn id="19" xr3:uid="{00000000-0010-0000-0500-000013000000}" name="Column19"/>
    <tableColumn id="20" xr3:uid="{00000000-0010-0000-0500-000014000000}" name="Column20"/>
    <tableColumn id="21" xr3:uid="{00000000-0010-0000-0500-000015000000}" name="Column21"/>
    <tableColumn id="22" xr3:uid="{00000000-0010-0000-0500-000016000000}" name="Column22"/>
    <tableColumn id="23" xr3:uid="{00000000-0010-0000-0500-000017000000}" name="Column23"/>
    <tableColumn id="24" xr3:uid="{00000000-0010-0000-0500-000018000000}" name="Column24"/>
    <tableColumn id="25" xr3:uid="{00000000-0010-0000-0500-000019000000}" name="Column25"/>
    <tableColumn id="26" xr3:uid="{00000000-0010-0000-0500-00001A000000}" name="Column26"/>
    <tableColumn id="27" xr3:uid="{00000000-0010-0000-0500-00001B000000}" name="Column27"/>
    <tableColumn id="28" xr3:uid="{00000000-0010-0000-0500-00001C000000}" name="Column28"/>
    <tableColumn id="29" xr3:uid="{00000000-0010-0000-0500-00001D000000}" name="Column29"/>
    <tableColumn id="30" xr3:uid="{00000000-0010-0000-0500-00001E000000}" name="Column30"/>
    <tableColumn id="31" xr3:uid="{00000000-0010-0000-0500-00001F000000}" name="Column31"/>
    <tableColumn id="32" xr3:uid="{00000000-0010-0000-0500-000020000000}" name="Column32"/>
    <tableColumn id="33" xr3:uid="{00000000-0010-0000-0500-000021000000}" name="Column33"/>
    <tableColumn id="34" xr3:uid="{00000000-0010-0000-0500-000022000000}" name="Column34"/>
    <tableColumn id="35" xr3:uid="{00000000-0010-0000-0500-000023000000}" name="Column35"/>
    <tableColumn id="36" xr3:uid="{00000000-0010-0000-0500-000024000000}" name="Column36"/>
  </tableColumns>
  <tableStyleInfo name="Calculation-style 6" showFirstColumn="1" showLastColumn="1"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Table_7" displayName="Table_7" ref="A21:AJ21" headerRowCount="0">
  <tableColumns count="36">
    <tableColumn id="1" xr3:uid="{00000000-0010-0000-0600-000001000000}" name="Column1"/>
    <tableColumn id="2" xr3:uid="{00000000-0010-0000-0600-000002000000}" name="Column2"/>
    <tableColumn id="3" xr3:uid="{00000000-0010-0000-0600-000003000000}" name="Column3"/>
    <tableColumn id="4" xr3:uid="{00000000-0010-0000-0600-000004000000}" name="Column4"/>
    <tableColumn id="5" xr3:uid="{00000000-0010-0000-0600-000005000000}" name="Column5"/>
    <tableColumn id="6" xr3:uid="{00000000-0010-0000-0600-000006000000}" name="Column6"/>
    <tableColumn id="7" xr3:uid="{00000000-0010-0000-0600-000007000000}" name="Column7"/>
    <tableColumn id="8" xr3:uid="{00000000-0010-0000-0600-000008000000}" name="Column8"/>
    <tableColumn id="9" xr3:uid="{00000000-0010-0000-0600-000009000000}" name="Column9"/>
    <tableColumn id="10" xr3:uid="{00000000-0010-0000-0600-00000A000000}" name="Column10"/>
    <tableColumn id="11" xr3:uid="{00000000-0010-0000-0600-00000B000000}" name="Column11"/>
    <tableColumn id="12" xr3:uid="{00000000-0010-0000-0600-00000C000000}" name="Column12"/>
    <tableColumn id="13" xr3:uid="{00000000-0010-0000-0600-00000D000000}" name="Column13"/>
    <tableColumn id="14" xr3:uid="{00000000-0010-0000-0600-00000E000000}" name="Column14"/>
    <tableColumn id="15" xr3:uid="{00000000-0010-0000-0600-00000F000000}" name="Column15"/>
    <tableColumn id="16" xr3:uid="{00000000-0010-0000-0600-000010000000}" name="Column16"/>
    <tableColumn id="17" xr3:uid="{00000000-0010-0000-0600-000011000000}" name="Column17"/>
    <tableColumn id="18" xr3:uid="{00000000-0010-0000-0600-000012000000}" name="Column18"/>
    <tableColumn id="19" xr3:uid="{00000000-0010-0000-0600-000013000000}" name="Column19"/>
    <tableColumn id="20" xr3:uid="{00000000-0010-0000-0600-000014000000}" name="Column20"/>
    <tableColumn id="21" xr3:uid="{00000000-0010-0000-0600-000015000000}" name="Column21"/>
    <tableColumn id="22" xr3:uid="{00000000-0010-0000-0600-000016000000}" name="Column22"/>
    <tableColumn id="23" xr3:uid="{00000000-0010-0000-0600-000017000000}" name="Column23"/>
    <tableColumn id="24" xr3:uid="{00000000-0010-0000-0600-000018000000}" name="Column24"/>
    <tableColumn id="25" xr3:uid="{00000000-0010-0000-0600-000019000000}" name="Column25"/>
    <tableColumn id="26" xr3:uid="{00000000-0010-0000-0600-00001A000000}" name="Column26"/>
    <tableColumn id="27" xr3:uid="{00000000-0010-0000-0600-00001B000000}" name="Column27"/>
    <tableColumn id="28" xr3:uid="{00000000-0010-0000-0600-00001C000000}" name="Column28"/>
    <tableColumn id="29" xr3:uid="{00000000-0010-0000-0600-00001D000000}" name="Column29"/>
    <tableColumn id="30" xr3:uid="{00000000-0010-0000-0600-00001E000000}" name="Column30"/>
    <tableColumn id="31" xr3:uid="{00000000-0010-0000-0600-00001F000000}" name="Column31"/>
    <tableColumn id="32" xr3:uid="{00000000-0010-0000-0600-000020000000}" name="Column32"/>
    <tableColumn id="33" xr3:uid="{00000000-0010-0000-0600-000021000000}" name="Column33"/>
    <tableColumn id="34" xr3:uid="{00000000-0010-0000-0600-000022000000}" name="Column34"/>
    <tableColumn id="35" xr3:uid="{00000000-0010-0000-0600-000023000000}" name="Column35"/>
    <tableColumn id="36" xr3:uid="{00000000-0010-0000-0600-000024000000}" name="Column36"/>
  </tableColumns>
  <tableStyleInfo name="Calculation-style 7" showFirstColumn="1" showLastColumn="1"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able_8" displayName="Table_8" ref="A22:AK22" headerRowCount="0">
  <tableColumns count="37">
    <tableColumn id="1" xr3:uid="{00000000-0010-0000-0700-000001000000}" name="Column1"/>
    <tableColumn id="2" xr3:uid="{00000000-0010-0000-0700-000002000000}" name="Column2"/>
    <tableColumn id="3" xr3:uid="{00000000-0010-0000-0700-000003000000}" name="Column3"/>
    <tableColumn id="4" xr3:uid="{00000000-0010-0000-0700-000004000000}" name="Column4"/>
    <tableColumn id="5" xr3:uid="{00000000-0010-0000-0700-000005000000}" name="Column5"/>
    <tableColumn id="6" xr3:uid="{00000000-0010-0000-0700-000006000000}" name="Column6"/>
    <tableColumn id="7" xr3:uid="{00000000-0010-0000-0700-000007000000}" name="Column7"/>
    <tableColumn id="8" xr3:uid="{00000000-0010-0000-0700-000008000000}" name="Column8"/>
    <tableColumn id="9" xr3:uid="{00000000-0010-0000-0700-000009000000}" name="Column9"/>
    <tableColumn id="10" xr3:uid="{00000000-0010-0000-0700-00000A000000}" name="Column10"/>
    <tableColumn id="11" xr3:uid="{00000000-0010-0000-0700-00000B000000}" name="Column11"/>
    <tableColumn id="12" xr3:uid="{00000000-0010-0000-0700-00000C000000}" name="Column12"/>
    <tableColumn id="13" xr3:uid="{00000000-0010-0000-0700-00000D000000}" name="Column13"/>
    <tableColumn id="14" xr3:uid="{00000000-0010-0000-0700-00000E000000}" name="Column14"/>
    <tableColumn id="15" xr3:uid="{00000000-0010-0000-0700-00000F000000}" name="Column15"/>
    <tableColumn id="16" xr3:uid="{00000000-0010-0000-0700-000010000000}" name="Column16"/>
    <tableColumn id="17" xr3:uid="{00000000-0010-0000-0700-000011000000}" name="Column17"/>
    <tableColumn id="18" xr3:uid="{00000000-0010-0000-0700-000012000000}" name="Column18"/>
    <tableColumn id="19" xr3:uid="{00000000-0010-0000-0700-000013000000}" name="Column19"/>
    <tableColumn id="20" xr3:uid="{00000000-0010-0000-0700-000014000000}" name="Column20"/>
    <tableColumn id="21" xr3:uid="{00000000-0010-0000-0700-000015000000}" name="Column21"/>
    <tableColumn id="22" xr3:uid="{00000000-0010-0000-0700-000016000000}" name="Column22"/>
    <tableColumn id="23" xr3:uid="{00000000-0010-0000-0700-000017000000}" name="Column23"/>
    <tableColumn id="24" xr3:uid="{00000000-0010-0000-0700-000018000000}" name="Column24"/>
    <tableColumn id="25" xr3:uid="{00000000-0010-0000-0700-000019000000}" name="Column25"/>
    <tableColumn id="26" xr3:uid="{00000000-0010-0000-0700-00001A000000}" name="Column26"/>
    <tableColumn id="27" xr3:uid="{00000000-0010-0000-0700-00001B000000}" name="Column27"/>
    <tableColumn id="28" xr3:uid="{00000000-0010-0000-0700-00001C000000}" name="Column28"/>
    <tableColumn id="29" xr3:uid="{00000000-0010-0000-0700-00001D000000}" name="Column29"/>
    <tableColumn id="30" xr3:uid="{00000000-0010-0000-0700-00001E000000}" name="Column30"/>
    <tableColumn id="31" xr3:uid="{00000000-0010-0000-0700-00001F000000}" name="Column31"/>
    <tableColumn id="32" xr3:uid="{00000000-0010-0000-0700-000020000000}" name="Column32"/>
    <tableColumn id="33" xr3:uid="{00000000-0010-0000-0700-000021000000}" name="Column33"/>
    <tableColumn id="34" xr3:uid="{00000000-0010-0000-0700-000022000000}" name="Column34"/>
    <tableColumn id="35" xr3:uid="{00000000-0010-0000-0700-000023000000}" name="Column35"/>
    <tableColumn id="36" xr3:uid="{00000000-0010-0000-0700-000024000000}" name="Column36"/>
    <tableColumn id="37" xr3:uid="{00000000-0010-0000-0700-000025000000}" name="Column37"/>
  </tableColumns>
  <tableStyleInfo name="Calculation-style 8" showFirstColumn="1" showLastColumn="1"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Table_9" displayName="Table_9" ref="A23:AJ23" headerRowCount="0">
  <tableColumns count="36">
    <tableColumn id="1" xr3:uid="{00000000-0010-0000-0800-000001000000}" name="Column1"/>
    <tableColumn id="2" xr3:uid="{00000000-0010-0000-0800-000002000000}" name="Column2"/>
    <tableColumn id="3" xr3:uid="{00000000-0010-0000-0800-000003000000}" name="Column3"/>
    <tableColumn id="4" xr3:uid="{00000000-0010-0000-0800-000004000000}" name="Column4"/>
    <tableColumn id="5" xr3:uid="{00000000-0010-0000-0800-000005000000}" name="Column5"/>
    <tableColumn id="6" xr3:uid="{00000000-0010-0000-0800-000006000000}" name="Column6"/>
    <tableColumn id="7" xr3:uid="{00000000-0010-0000-0800-000007000000}" name="Column7"/>
    <tableColumn id="8" xr3:uid="{00000000-0010-0000-0800-000008000000}" name="Column8"/>
    <tableColumn id="9" xr3:uid="{00000000-0010-0000-0800-000009000000}" name="Column9"/>
    <tableColumn id="10" xr3:uid="{00000000-0010-0000-0800-00000A000000}" name="Column10"/>
    <tableColumn id="11" xr3:uid="{00000000-0010-0000-0800-00000B000000}" name="Column11"/>
    <tableColumn id="12" xr3:uid="{00000000-0010-0000-0800-00000C000000}" name="Column12"/>
    <tableColumn id="13" xr3:uid="{00000000-0010-0000-0800-00000D000000}" name="Column13"/>
    <tableColumn id="14" xr3:uid="{00000000-0010-0000-0800-00000E000000}" name="Column14"/>
    <tableColumn id="15" xr3:uid="{00000000-0010-0000-0800-00000F000000}" name="Column15"/>
    <tableColumn id="16" xr3:uid="{00000000-0010-0000-0800-000010000000}" name="Column16"/>
    <tableColumn id="17" xr3:uid="{00000000-0010-0000-0800-000011000000}" name="Column17"/>
    <tableColumn id="18" xr3:uid="{00000000-0010-0000-0800-000012000000}" name="Column18"/>
    <tableColumn id="19" xr3:uid="{00000000-0010-0000-0800-000013000000}" name="Column19"/>
    <tableColumn id="20" xr3:uid="{00000000-0010-0000-0800-000014000000}" name="Column20"/>
    <tableColumn id="21" xr3:uid="{00000000-0010-0000-0800-000015000000}" name="Column21"/>
    <tableColumn id="22" xr3:uid="{00000000-0010-0000-0800-000016000000}" name="Column22"/>
    <tableColumn id="23" xr3:uid="{00000000-0010-0000-0800-000017000000}" name="Column23"/>
    <tableColumn id="24" xr3:uid="{00000000-0010-0000-0800-000018000000}" name="Column24"/>
    <tableColumn id="25" xr3:uid="{00000000-0010-0000-0800-000019000000}" name="Column25"/>
    <tableColumn id="26" xr3:uid="{00000000-0010-0000-0800-00001A000000}" name="Column26"/>
    <tableColumn id="27" xr3:uid="{00000000-0010-0000-0800-00001B000000}" name="Column27"/>
    <tableColumn id="28" xr3:uid="{00000000-0010-0000-0800-00001C000000}" name="Column28"/>
    <tableColumn id="29" xr3:uid="{00000000-0010-0000-0800-00001D000000}" name="Column29"/>
    <tableColumn id="30" xr3:uid="{00000000-0010-0000-0800-00001E000000}" name="Column30"/>
    <tableColumn id="31" xr3:uid="{00000000-0010-0000-0800-00001F000000}" name="Column31"/>
    <tableColumn id="32" xr3:uid="{00000000-0010-0000-0800-000020000000}" name="Column32"/>
    <tableColumn id="33" xr3:uid="{00000000-0010-0000-0800-000021000000}" name="Column33"/>
    <tableColumn id="34" xr3:uid="{00000000-0010-0000-0800-000022000000}" name="Column34"/>
    <tableColumn id="35" xr3:uid="{00000000-0010-0000-0800-000023000000}" name="Column35"/>
    <tableColumn id="36" xr3:uid="{00000000-0010-0000-0800-000024000000}" name="Column36"/>
  </tableColumns>
  <tableStyleInfo name="Calculation-style 9"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mailto:info@sciencebasedtargets.org"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mailto:info@sciencebasedtargets.org"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hyperlink" Target="mailto:info@sciencebasedtargets.org"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hyperlink" Target="mailto:info@sciencebasedtargets.org" TargetMode="External"/></Relationships>
</file>

<file path=xl/worksheets/_rels/sheet5.xml.rels><?xml version="1.0" encoding="UTF-8" standalone="yes"?>
<Relationships xmlns="http://schemas.openxmlformats.org/package/2006/relationships"><Relationship Id="rId13" Type="http://schemas.openxmlformats.org/officeDocument/2006/relationships/table" Target="../tables/table13.xml"/><Relationship Id="rId18" Type="http://schemas.openxmlformats.org/officeDocument/2006/relationships/table" Target="../tables/table18.xml"/><Relationship Id="rId26" Type="http://schemas.openxmlformats.org/officeDocument/2006/relationships/table" Target="../tables/table26.xml"/><Relationship Id="rId39" Type="http://schemas.openxmlformats.org/officeDocument/2006/relationships/table" Target="../tables/table39.xml"/><Relationship Id="rId21" Type="http://schemas.openxmlformats.org/officeDocument/2006/relationships/table" Target="../tables/table21.xml"/><Relationship Id="rId34" Type="http://schemas.openxmlformats.org/officeDocument/2006/relationships/table" Target="../tables/table34.xml"/><Relationship Id="rId42" Type="http://schemas.openxmlformats.org/officeDocument/2006/relationships/table" Target="../tables/table42.xml"/><Relationship Id="rId47" Type="http://schemas.openxmlformats.org/officeDocument/2006/relationships/table" Target="../tables/table47.xml"/><Relationship Id="rId50" Type="http://schemas.openxmlformats.org/officeDocument/2006/relationships/table" Target="../tables/table50.xml"/><Relationship Id="rId55" Type="http://schemas.openxmlformats.org/officeDocument/2006/relationships/table" Target="../tables/table55.xml"/><Relationship Id="rId7" Type="http://schemas.openxmlformats.org/officeDocument/2006/relationships/table" Target="../tables/table7.xml"/><Relationship Id="rId2" Type="http://schemas.openxmlformats.org/officeDocument/2006/relationships/table" Target="../tables/table2.xml"/><Relationship Id="rId16" Type="http://schemas.openxmlformats.org/officeDocument/2006/relationships/table" Target="../tables/table16.xml"/><Relationship Id="rId29" Type="http://schemas.openxmlformats.org/officeDocument/2006/relationships/table" Target="../tables/table29.xml"/><Relationship Id="rId11" Type="http://schemas.openxmlformats.org/officeDocument/2006/relationships/table" Target="../tables/table11.xml"/><Relationship Id="rId24" Type="http://schemas.openxmlformats.org/officeDocument/2006/relationships/table" Target="../tables/table24.xml"/><Relationship Id="rId32" Type="http://schemas.openxmlformats.org/officeDocument/2006/relationships/table" Target="../tables/table32.xml"/><Relationship Id="rId37" Type="http://schemas.openxmlformats.org/officeDocument/2006/relationships/table" Target="../tables/table37.xml"/><Relationship Id="rId40" Type="http://schemas.openxmlformats.org/officeDocument/2006/relationships/table" Target="../tables/table40.xml"/><Relationship Id="rId45" Type="http://schemas.openxmlformats.org/officeDocument/2006/relationships/table" Target="../tables/table45.xml"/><Relationship Id="rId53" Type="http://schemas.openxmlformats.org/officeDocument/2006/relationships/table" Target="../tables/table53.xml"/><Relationship Id="rId5" Type="http://schemas.openxmlformats.org/officeDocument/2006/relationships/table" Target="../tables/table5.xml"/><Relationship Id="rId19" Type="http://schemas.openxmlformats.org/officeDocument/2006/relationships/table" Target="../tables/table19.xml"/><Relationship Id="rId4" Type="http://schemas.openxmlformats.org/officeDocument/2006/relationships/table" Target="../tables/table4.xml"/><Relationship Id="rId9" Type="http://schemas.openxmlformats.org/officeDocument/2006/relationships/table" Target="../tables/table9.xml"/><Relationship Id="rId14" Type="http://schemas.openxmlformats.org/officeDocument/2006/relationships/table" Target="../tables/table14.xml"/><Relationship Id="rId22" Type="http://schemas.openxmlformats.org/officeDocument/2006/relationships/table" Target="../tables/table22.xml"/><Relationship Id="rId27" Type="http://schemas.openxmlformats.org/officeDocument/2006/relationships/table" Target="../tables/table27.xml"/><Relationship Id="rId30" Type="http://schemas.openxmlformats.org/officeDocument/2006/relationships/table" Target="../tables/table30.xml"/><Relationship Id="rId35" Type="http://schemas.openxmlformats.org/officeDocument/2006/relationships/table" Target="../tables/table35.xml"/><Relationship Id="rId43" Type="http://schemas.openxmlformats.org/officeDocument/2006/relationships/table" Target="../tables/table43.xml"/><Relationship Id="rId48" Type="http://schemas.openxmlformats.org/officeDocument/2006/relationships/table" Target="../tables/table48.xml"/><Relationship Id="rId56" Type="http://schemas.openxmlformats.org/officeDocument/2006/relationships/table" Target="../tables/table56.xml"/><Relationship Id="rId8" Type="http://schemas.openxmlformats.org/officeDocument/2006/relationships/table" Target="../tables/table8.xml"/><Relationship Id="rId51" Type="http://schemas.openxmlformats.org/officeDocument/2006/relationships/table" Target="../tables/table51.xml"/><Relationship Id="rId3" Type="http://schemas.openxmlformats.org/officeDocument/2006/relationships/table" Target="../tables/table3.xml"/><Relationship Id="rId12" Type="http://schemas.openxmlformats.org/officeDocument/2006/relationships/table" Target="../tables/table12.xml"/><Relationship Id="rId17" Type="http://schemas.openxmlformats.org/officeDocument/2006/relationships/table" Target="../tables/table17.xml"/><Relationship Id="rId25" Type="http://schemas.openxmlformats.org/officeDocument/2006/relationships/table" Target="../tables/table25.xml"/><Relationship Id="rId33" Type="http://schemas.openxmlformats.org/officeDocument/2006/relationships/table" Target="../tables/table33.xml"/><Relationship Id="rId38" Type="http://schemas.openxmlformats.org/officeDocument/2006/relationships/table" Target="../tables/table38.xml"/><Relationship Id="rId46" Type="http://schemas.openxmlformats.org/officeDocument/2006/relationships/table" Target="../tables/table46.xml"/><Relationship Id="rId20" Type="http://schemas.openxmlformats.org/officeDocument/2006/relationships/table" Target="../tables/table20.xml"/><Relationship Id="rId41" Type="http://schemas.openxmlformats.org/officeDocument/2006/relationships/table" Target="../tables/table41.xml"/><Relationship Id="rId54" Type="http://schemas.openxmlformats.org/officeDocument/2006/relationships/table" Target="../tables/table54.xml"/><Relationship Id="rId1" Type="http://schemas.openxmlformats.org/officeDocument/2006/relationships/table" Target="../tables/table1.xml"/><Relationship Id="rId6" Type="http://schemas.openxmlformats.org/officeDocument/2006/relationships/table" Target="../tables/table6.xml"/><Relationship Id="rId15" Type="http://schemas.openxmlformats.org/officeDocument/2006/relationships/table" Target="../tables/table15.xml"/><Relationship Id="rId23" Type="http://schemas.openxmlformats.org/officeDocument/2006/relationships/table" Target="../tables/table23.xml"/><Relationship Id="rId28" Type="http://schemas.openxmlformats.org/officeDocument/2006/relationships/table" Target="../tables/table28.xml"/><Relationship Id="rId36" Type="http://schemas.openxmlformats.org/officeDocument/2006/relationships/table" Target="../tables/table36.xml"/><Relationship Id="rId49" Type="http://schemas.openxmlformats.org/officeDocument/2006/relationships/table" Target="../tables/table49.xml"/><Relationship Id="rId57" Type="http://schemas.openxmlformats.org/officeDocument/2006/relationships/table" Target="../tables/table57.xml"/><Relationship Id="rId10" Type="http://schemas.openxmlformats.org/officeDocument/2006/relationships/table" Target="../tables/table10.xml"/><Relationship Id="rId31" Type="http://schemas.openxmlformats.org/officeDocument/2006/relationships/table" Target="../tables/table31.xml"/><Relationship Id="rId44" Type="http://schemas.openxmlformats.org/officeDocument/2006/relationships/table" Target="../tables/table44.xml"/><Relationship Id="rId52" Type="http://schemas.openxmlformats.org/officeDocument/2006/relationships/table" Target="../tables/table5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outlinePr summaryBelow="0" summaryRight="0"/>
  </sheetPr>
  <dimension ref="A1:Z1000"/>
  <sheetViews>
    <sheetView showGridLines="0" workbookViewId="0">
      <selection activeCell="P7" sqref="P7"/>
    </sheetView>
  </sheetViews>
  <sheetFormatPr baseColWidth="10" defaultColWidth="12.6640625" defaultRowHeight="15" customHeight="1" x14ac:dyDescent="0.15"/>
  <cols>
    <col min="1" max="1" width="12.6640625" customWidth="1"/>
    <col min="2" max="2" width="21.6640625" customWidth="1"/>
    <col min="3" max="3" width="12.6640625" customWidth="1"/>
    <col min="4" max="4" width="0.33203125" customWidth="1"/>
    <col min="5" max="6" width="12.6640625" customWidth="1"/>
  </cols>
  <sheetData>
    <row r="1" spans="1:26" ht="15.75" customHeight="1" x14ac:dyDescent="0.2">
      <c r="A1" s="1"/>
      <c r="B1" s="1"/>
      <c r="C1" s="1"/>
      <c r="D1" s="1"/>
      <c r="E1" s="1"/>
      <c r="F1" s="1"/>
      <c r="G1" s="1"/>
      <c r="H1" s="1"/>
      <c r="I1" s="1"/>
      <c r="J1" s="1"/>
      <c r="K1" s="1"/>
      <c r="L1" s="1"/>
      <c r="M1" s="1"/>
      <c r="N1" s="1"/>
      <c r="O1" s="1"/>
      <c r="P1" s="1"/>
      <c r="Q1" s="1"/>
      <c r="R1" s="1"/>
      <c r="S1" s="1"/>
      <c r="T1" s="1"/>
      <c r="U1" s="1"/>
      <c r="V1" s="1"/>
      <c r="W1" s="1"/>
      <c r="X1" s="1"/>
      <c r="Y1" s="1"/>
      <c r="Z1" s="1"/>
    </row>
    <row r="2" spans="1:26" ht="15.75" customHeight="1" x14ac:dyDescent="0.2">
      <c r="A2" s="1"/>
      <c r="B2" s="1"/>
      <c r="C2" s="1"/>
      <c r="D2" s="1"/>
      <c r="E2" s="1"/>
      <c r="F2" s="1"/>
      <c r="G2" s="1"/>
      <c r="H2" s="1"/>
      <c r="I2" s="1"/>
      <c r="J2" s="1"/>
      <c r="K2" s="1"/>
      <c r="L2" s="1"/>
      <c r="M2" s="1"/>
      <c r="N2" s="1"/>
      <c r="O2" s="1"/>
      <c r="P2" s="1"/>
      <c r="Q2" s="1"/>
      <c r="R2" s="1"/>
      <c r="S2" s="1"/>
      <c r="T2" s="1"/>
      <c r="U2" s="1"/>
      <c r="V2" s="1"/>
      <c r="W2" s="1"/>
      <c r="X2" s="1"/>
      <c r="Y2" s="1"/>
      <c r="Z2" s="1"/>
    </row>
    <row r="3" spans="1:26" ht="35" customHeight="1" x14ac:dyDescent="0.3">
      <c r="A3" s="1"/>
      <c r="B3" s="1"/>
      <c r="C3" s="1"/>
      <c r="D3" s="1"/>
      <c r="E3" s="1"/>
      <c r="F3" s="406" t="s">
        <v>0</v>
      </c>
      <c r="G3" s="394"/>
      <c r="H3" s="394"/>
      <c r="I3" s="394"/>
      <c r="J3" s="394"/>
      <c r="K3" s="394"/>
      <c r="L3" s="394"/>
      <c r="M3" s="394"/>
      <c r="N3" s="394"/>
      <c r="O3" s="395"/>
      <c r="P3" s="1"/>
      <c r="Q3" s="1"/>
      <c r="R3" s="1"/>
      <c r="S3" s="1"/>
      <c r="T3" s="1"/>
      <c r="U3" s="1"/>
      <c r="V3" s="1"/>
      <c r="W3" s="1"/>
      <c r="X3" s="1"/>
      <c r="Y3" s="1"/>
      <c r="Z3" s="1"/>
    </row>
    <row r="4" spans="1:26" ht="15.75" customHeight="1" x14ac:dyDescent="0.2">
      <c r="A4" s="1"/>
      <c r="B4" s="1"/>
      <c r="C4" s="1"/>
      <c r="D4" s="1"/>
      <c r="E4" s="1"/>
      <c r="F4" s="1"/>
      <c r="G4" s="1"/>
      <c r="H4" s="1"/>
      <c r="I4" s="1"/>
      <c r="J4" s="1"/>
      <c r="K4" s="1"/>
      <c r="L4" s="1"/>
      <c r="M4" s="1"/>
      <c r="N4" s="1"/>
      <c r="O4" s="1"/>
      <c r="P4" s="1"/>
      <c r="Q4" s="1"/>
      <c r="R4" s="1"/>
      <c r="S4" s="1"/>
      <c r="T4" s="1"/>
      <c r="U4" s="1"/>
      <c r="V4" s="1"/>
      <c r="W4" s="1"/>
      <c r="X4" s="1"/>
      <c r="Y4" s="1"/>
      <c r="Z4" s="1"/>
    </row>
    <row r="5" spans="1:26" ht="15.75" customHeight="1" x14ac:dyDescent="0.2">
      <c r="A5" s="1"/>
      <c r="B5" s="1"/>
      <c r="C5" s="1"/>
      <c r="D5" s="1"/>
      <c r="E5" s="1"/>
      <c r="F5" s="2" t="s">
        <v>1</v>
      </c>
      <c r="G5" s="1"/>
      <c r="H5" s="3">
        <v>1</v>
      </c>
      <c r="I5" s="1"/>
      <c r="J5" s="1"/>
      <c r="K5" s="1"/>
      <c r="L5" s="1"/>
      <c r="M5" s="1"/>
      <c r="N5" s="1"/>
      <c r="O5" s="1"/>
      <c r="P5" s="1"/>
      <c r="Q5" s="1"/>
      <c r="R5" s="1"/>
      <c r="S5" s="1"/>
      <c r="T5" s="1"/>
      <c r="U5" s="1"/>
      <c r="V5" s="1"/>
      <c r="W5" s="1"/>
      <c r="X5" s="1"/>
      <c r="Y5" s="1"/>
      <c r="Z5" s="1"/>
    </row>
    <row r="6" spans="1:26" ht="15.75" customHeight="1" x14ac:dyDescent="0.2">
      <c r="A6" s="1"/>
      <c r="B6" s="1"/>
      <c r="C6" s="1"/>
      <c r="D6" s="1"/>
      <c r="E6" s="1"/>
      <c r="F6" s="2" t="s">
        <v>2</v>
      </c>
      <c r="G6" s="1"/>
      <c r="H6" s="4" t="s">
        <v>3</v>
      </c>
      <c r="I6" s="1"/>
      <c r="J6" s="1"/>
      <c r="K6" s="1"/>
      <c r="L6" s="1"/>
      <c r="M6" s="1"/>
      <c r="N6" s="1"/>
      <c r="O6" s="1"/>
      <c r="P6" s="1"/>
      <c r="Q6" s="1"/>
      <c r="R6" s="1"/>
      <c r="S6" s="1"/>
      <c r="T6" s="1"/>
      <c r="U6" s="1"/>
      <c r="V6" s="1"/>
      <c r="W6" s="1"/>
      <c r="X6" s="1"/>
      <c r="Y6" s="1"/>
      <c r="Z6" s="1"/>
    </row>
    <row r="7" spans="1:26" ht="15.75" customHeight="1" x14ac:dyDescent="0.2">
      <c r="A7" s="1"/>
      <c r="B7" s="5"/>
      <c r="C7" s="5"/>
      <c r="D7" s="5"/>
      <c r="E7" s="5"/>
      <c r="F7" s="5"/>
      <c r="G7" s="5"/>
      <c r="H7" s="5"/>
      <c r="I7" s="5"/>
      <c r="J7" s="5"/>
      <c r="K7" s="5"/>
      <c r="L7" s="5"/>
      <c r="M7" s="5"/>
      <c r="N7" s="5"/>
      <c r="O7" s="5"/>
      <c r="P7" s="1"/>
      <c r="Q7" s="1"/>
      <c r="R7" s="1"/>
      <c r="S7" s="1"/>
      <c r="T7" s="1"/>
      <c r="U7" s="1"/>
      <c r="V7" s="1"/>
      <c r="W7" s="1"/>
      <c r="X7" s="1"/>
      <c r="Y7" s="1"/>
      <c r="Z7" s="1"/>
    </row>
    <row r="8" spans="1:26" ht="15.75" customHeight="1" x14ac:dyDescent="0.2">
      <c r="A8" s="1"/>
      <c r="B8" s="6"/>
      <c r="C8" s="6"/>
      <c r="D8" s="6"/>
      <c r="E8" s="6"/>
      <c r="F8" s="6"/>
      <c r="G8" s="6"/>
      <c r="H8" s="6"/>
      <c r="I8" s="6"/>
      <c r="J8" s="6"/>
      <c r="K8" s="6"/>
      <c r="L8" s="6"/>
      <c r="M8" s="6"/>
      <c r="N8" s="6"/>
      <c r="O8" s="6"/>
      <c r="P8" s="1"/>
      <c r="Q8" s="1"/>
      <c r="R8" s="1"/>
      <c r="S8" s="1"/>
      <c r="T8" s="1"/>
      <c r="U8" s="1"/>
      <c r="V8" s="1"/>
      <c r="W8" s="1"/>
      <c r="X8" s="1"/>
      <c r="Y8" s="1"/>
      <c r="Z8" s="1"/>
    </row>
    <row r="9" spans="1:26" ht="15.75" customHeight="1" x14ac:dyDescent="0.2">
      <c r="A9" s="1"/>
      <c r="B9" s="407" t="s">
        <v>4</v>
      </c>
      <c r="C9" s="394"/>
      <c r="D9" s="394"/>
      <c r="E9" s="394"/>
      <c r="F9" s="394"/>
      <c r="G9" s="394"/>
      <c r="H9" s="394"/>
      <c r="I9" s="394"/>
      <c r="J9" s="394"/>
      <c r="K9" s="394"/>
      <c r="L9" s="394"/>
      <c r="M9" s="394"/>
      <c r="N9" s="394"/>
      <c r="O9" s="395"/>
      <c r="P9" s="1"/>
      <c r="Q9" s="1"/>
      <c r="R9" s="1"/>
      <c r="S9" s="1"/>
      <c r="T9" s="1"/>
      <c r="U9" s="1"/>
      <c r="V9" s="1"/>
      <c r="W9" s="1"/>
      <c r="X9" s="1"/>
      <c r="Y9" s="1"/>
      <c r="Z9" s="1"/>
    </row>
    <row r="10" spans="1:26" ht="15.75" customHeight="1" x14ac:dyDescent="0.2">
      <c r="A10" s="1"/>
      <c r="B10" s="6"/>
      <c r="C10" s="6"/>
      <c r="D10" s="6"/>
      <c r="E10" s="6"/>
      <c r="F10" s="6"/>
      <c r="G10" s="6"/>
      <c r="H10" s="6"/>
      <c r="I10" s="6"/>
      <c r="J10" s="6"/>
      <c r="K10" s="6"/>
      <c r="L10" s="6"/>
      <c r="M10" s="6"/>
      <c r="N10" s="6"/>
      <c r="O10" s="6"/>
      <c r="P10" s="1"/>
      <c r="Q10" s="1"/>
      <c r="R10" s="1"/>
      <c r="S10" s="1"/>
      <c r="T10" s="1"/>
      <c r="U10" s="1"/>
      <c r="V10" s="1"/>
      <c r="W10" s="1"/>
      <c r="X10" s="1"/>
      <c r="Y10" s="1"/>
      <c r="Z10" s="1"/>
    </row>
    <row r="11" spans="1:26" ht="24" customHeight="1" x14ac:dyDescent="0.2">
      <c r="A11" s="1"/>
      <c r="B11" s="7" t="s">
        <v>5</v>
      </c>
      <c r="C11" s="5"/>
      <c r="D11" s="5"/>
      <c r="E11" s="5"/>
      <c r="F11" s="5"/>
      <c r="G11" s="5"/>
      <c r="H11" s="5"/>
      <c r="I11" s="5"/>
      <c r="J11" s="5"/>
      <c r="K11" s="5"/>
      <c r="L11" s="5"/>
      <c r="M11" s="5"/>
      <c r="N11" s="5"/>
      <c r="O11" s="5"/>
      <c r="P11" s="1"/>
      <c r="Q11" s="1"/>
      <c r="R11" s="1"/>
      <c r="S11" s="1"/>
      <c r="T11" s="1"/>
      <c r="U11" s="1"/>
      <c r="V11" s="1"/>
      <c r="W11" s="1"/>
      <c r="X11" s="1"/>
      <c r="Y11" s="1"/>
      <c r="Z11" s="1"/>
    </row>
    <row r="12" spans="1:26" ht="15.75" customHeight="1" x14ac:dyDescent="0.2">
      <c r="A12" s="1"/>
      <c r="B12" s="408" t="s">
        <v>6</v>
      </c>
      <c r="C12" s="409"/>
      <c r="D12" s="409"/>
      <c r="E12" s="409"/>
      <c r="F12" s="409"/>
      <c r="G12" s="409"/>
      <c r="H12" s="409"/>
      <c r="I12" s="409"/>
      <c r="J12" s="409"/>
      <c r="K12" s="409"/>
      <c r="L12" s="409"/>
      <c r="M12" s="409"/>
      <c r="N12" s="409"/>
      <c r="O12" s="410"/>
      <c r="P12" s="1"/>
      <c r="Q12" s="1"/>
      <c r="R12" s="1"/>
      <c r="S12" s="1"/>
      <c r="T12" s="1"/>
      <c r="U12" s="1"/>
      <c r="V12" s="1"/>
      <c r="W12" s="1"/>
      <c r="X12" s="1"/>
      <c r="Y12" s="1"/>
      <c r="Z12" s="1"/>
    </row>
    <row r="13" spans="1:26" ht="15.75" customHeight="1" x14ac:dyDescent="0.2">
      <c r="A13" s="1"/>
      <c r="B13" s="411"/>
      <c r="C13" s="412"/>
      <c r="D13" s="412"/>
      <c r="E13" s="412"/>
      <c r="F13" s="412"/>
      <c r="G13" s="412"/>
      <c r="H13" s="412"/>
      <c r="I13" s="412"/>
      <c r="J13" s="412"/>
      <c r="K13" s="412"/>
      <c r="L13" s="412"/>
      <c r="M13" s="412"/>
      <c r="N13" s="412"/>
      <c r="O13" s="413"/>
      <c r="P13" s="1"/>
      <c r="Q13" s="1"/>
      <c r="R13" s="1"/>
      <c r="S13" s="1"/>
      <c r="T13" s="1"/>
      <c r="U13" s="1"/>
      <c r="V13" s="1"/>
      <c r="W13" s="1"/>
      <c r="X13" s="1"/>
      <c r="Y13" s="1"/>
      <c r="Z13" s="1"/>
    </row>
    <row r="14" spans="1:26" ht="15.75" customHeight="1" x14ac:dyDescent="0.2">
      <c r="A14" s="1"/>
      <c r="B14" s="411"/>
      <c r="C14" s="412"/>
      <c r="D14" s="412"/>
      <c r="E14" s="412"/>
      <c r="F14" s="412"/>
      <c r="G14" s="412"/>
      <c r="H14" s="412"/>
      <c r="I14" s="412"/>
      <c r="J14" s="412"/>
      <c r="K14" s="412"/>
      <c r="L14" s="412"/>
      <c r="M14" s="412"/>
      <c r="N14" s="412"/>
      <c r="O14" s="413"/>
      <c r="P14" s="1"/>
      <c r="Q14" s="1"/>
      <c r="R14" s="1"/>
      <c r="S14" s="1"/>
      <c r="T14" s="1"/>
      <c r="U14" s="1"/>
      <c r="V14" s="1"/>
      <c r="W14" s="1"/>
      <c r="X14" s="1"/>
      <c r="Y14" s="1"/>
      <c r="Z14" s="1"/>
    </row>
    <row r="15" spans="1:26" ht="15.75" customHeight="1" x14ac:dyDescent="0.2">
      <c r="A15" s="1"/>
      <c r="B15" s="414"/>
      <c r="C15" s="415"/>
      <c r="D15" s="415"/>
      <c r="E15" s="415"/>
      <c r="F15" s="415"/>
      <c r="G15" s="415"/>
      <c r="H15" s="415"/>
      <c r="I15" s="415"/>
      <c r="J15" s="415"/>
      <c r="K15" s="415"/>
      <c r="L15" s="415"/>
      <c r="M15" s="415"/>
      <c r="N15" s="415"/>
      <c r="O15" s="416"/>
      <c r="P15" s="1"/>
      <c r="Q15" s="1"/>
      <c r="R15" s="1"/>
      <c r="S15" s="1"/>
      <c r="T15" s="1"/>
      <c r="U15" s="1"/>
      <c r="V15" s="1"/>
      <c r="W15" s="1"/>
      <c r="X15" s="1"/>
      <c r="Y15" s="1"/>
      <c r="Z15" s="1"/>
    </row>
    <row r="16" spans="1:26" ht="15.75" customHeight="1" x14ac:dyDescent="0.2">
      <c r="A16" s="1"/>
      <c r="B16" s="6"/>
      <c r="C16" s="6"/>
      <c r="D16" s="6"/>
      <c r="E16" s="6"/>
      <c r="F16" s="6"/>
      <c r="G16" s="6"/>
      <c r="H16" s="6"/>
      <c r="I16" s="6"/>
      <c r="J16" s="6"/>
      <c r="K16" s="6"/>
      <c r="L16" s="6"/>
      <c r="M16" s="6"/>
      <c r="N16" s="6"/>
      <c r="O16" s="6"/>
      <c r="P16" s="1"/>
      <c r="Q16" s="1"/>
      <c r="R16" s="1"/>
      <c r="S16" s="1"/>
      <c r="T16" s="1"/>
      <c r="U16" s="1"/>
      <c r="V16" s="1"/>
      <c r="W16" s="1"/>
      <c r="X16" s="1"/>
      <c r="Y16" s="1"/>
      <c r="Z16" s="1"/>
    </row>
    <row r="17" spans="1:26" ht="39" customHeight="1" x14ac:dyDescent="0.2">
      <c r="A17" s="1"/>
      <c r="B17" s="7" t="s">
        <v>7</v>
      </c>
      <c r="C17" s="5"/>
      <c r="D17" s="5"/>
      <c r="E17" s="5"/>
      <c r="F17" s="5"/>
      <c r="G17" s="5"/>
      <c r="H17" s="5"/>
      <c r="I17" s="5"/>
      <c r="J17" s="5"/>
      <c r="K17" s="5"/>
      <c r="L17" s="5"/>
      <c r="M17" s="5"/>
      <c r="N17" s="5"/>
      <c r="O17" s="5"/>
      <c r="P17" s="1"/>
      <c r="Q17" s="1"/>
      <c r="R17" s="1"/>
      <c r="S17" s="1"/>
      <c r="T17" s="1"/>
      <c r="U17" s="1"/>
      <c r="V17" s="1"/>
      <c r="W17" s="1"/>
      <c r="X17" s="1"/>
      <c r="Y17" s="1"/>
      <c r="Z17" s="1"/>
    </row>
    <row r="18" spans="1:26" ht="15.75" customHeight="1" x14ac:dyDescent="0.2">
      <c r="A18" s="1"/>
      <c r="B18" s="417" t="s">
        <v>8</v>
      </c>
      <c r="C18" s="409"/>
      <c r="D18" s="409"/>
      <c r="E18" s="409"/>
      <c r="F18" s="409"/>
      <c r="G18" s="409"/>
      <c r="H18" s="409"/>
      <c r="I18" s="409"/>
      <c r="J18" s="409"/>
      <c r="K18" s="409"/>
      <c r="L18" s="409"/>
      <c r="M18" s="409"/>
      <c r="N18" s="409"/>
      <c r="O18" s="410"/>
      <c r="P18" s="1"/>
      <c r="Q18" s="1"/>
      <c r="R18" s="1"/>
      <c r="S18" s="1"/>
      <c r="T18" s="1"/>
      <c r="U18" s="1"/>
      <c r="V18" s="1"/>
      <c r="W18" s="1"/>
      <c r="X18" s="1"/>
      <c r="Y18" s="1"/>
      <c r="Z18" s="1"/>
    </row>
    <row r="19" spans="1:26" ht="15.75" customHeight="1" x14ac:dyDescent="0.2">
      <c r="A19" s="1"/>
      <c r="B19" s="411"/>
      <c r="C19" s="412"/>
      <c r="D19" s="412"/>
      <c r="E19" s="412"/>
      <c r="F19" s="412"/>
      <c r="G19" s="412"/>
      <c r="H19" s="412"/>
      <c r="I19" s="412"/>
      <c r="J19" s="412"/>
      <c r="K19" s="412"/>
      <c r="L19" s="412"/>
      <c r="M19" s="412"/>
      <c r="N19" s="412"/>
      <c r="O19" s="413"/>
      <c r="P19" s="1"/>
      <c r="Q19" s="1"/>
      <c r="R19" s="1"/>
      <c r="S19" s="1"/>
      <c r="T19" s="1"/>
      <c r="U19" s="1"/>
      <c r="V19" s="1"/>
      <c r="W19" s="1"/>
      <c r="X19" s="1"/>
      <c r="Y19" s="1"/>
      <c r="Z19" s="1"/>
    </row>
    <row r="20" spans="1:26" ht="15.75" customHeight="1" x14ac:dyDescent="0.2">
      <c r="A20" s="1"/>
      <c r="B20" s="411"/>
      <c r="C20" s="412"/>
      <c r="D20" s="412"/>
      <c r="E20" s="412"/>
      <c r="F20" s="412"/>
      <c r="G20" s="412"/>
      <c r="H20" s="412"/>
      <c r="I20" s="412"/>
      <c r="J20" s="412"/>
      <c r="K20" s="412"/>
      <c r="L20" s="412"/>
      <c r="M20" s="412"/>
      <c r="N20" s="412"/>
      <c r="O20" s="413"/>
      <c r="P20" s="1"/>
      <c r="Q20" s="1"/>
      <c r="R20" s="1"/>
      <c r="S20" s="1"/>
      <c r="T20" s="1"/>
      <c r="U20" s="1"/>
      <c r="V20" s="1"/>
      <c r="W20" s="1"/>
      <c r="X20" s="1"/>
      <c r="Y20" s="1"/>
      <c r="Z20" s="1"/>
    </row>
    <row r="21" spans="1:26" ht="15.75" customHeight="1" x14ac:dyDescent="0.2">
      <c r="A21" s="1"/>
      <c r="B21" s="411"/>
      <c r="C21" s="412"/>
      <c r="D21" s="412"/>
      <c r="E21" s="412"/>
      <c r="F21" s="412"/>
      <c r="G21" s="412"/>
      <c r="H21" s="412"/>
      <c r="I21" s="412"/>
      <c r="J21" s="412"/>
      <c r="K21" s="412"/>
      <c r="L21" s="412"/>
      <c r="M21" s="412"/>
      <c r="N21" s="412"/>
      <c r="O21" s="413"/>
      <c r="P21" s="1"/>
      <c r="Q21" s="1"/>
      <c r="R21" s="1"/>
      <c r="S21" s="1"/>
      <c r="T21" s="1"/>
      <c r="U21" s="1"/>
      <c r="V21" s="1"/>
      <c r="W21" s="1"/>
      <c r="X21" s="1"/>
      <c r="Y21" s="1"/>
      <c r="Z21" s="1"/>
    </row>
    <row r="22" spans="1:26" ht="214.5" customHeight="1" x14ac:dyDescent="0.2">
      <c r="A22" s="1"/>
      <c r="B22" s="414"/>
      <c r="C22" s="415"/>
      <c r="D22" s="415"/>
      <c r="E22" s="415"/>
      <c r="F22" s="415"/>
      <c r="G22" s="415"/>
      <c r="H22" s="415"/>
      <c r="I22" s="415"/>
      <c r="J22" s="415"/>
      <c r="K22" s="415"/>
      <c r="L22" s="415"/>
      <c r="M22" s="415"/>
      <c r="N22" s="415"/>
      <c r="O22" s="416"/>
      <c r="P22" s="1"/>
      <c r="Q22" s="1"/>
      <c r="R22" s="1"/>
      <c r="S22" s="1"/>
      <c r="T22" s="1"/>
      <c r="U22" s="1"/>
      <c r="V22" s="1"/>
      <c r="W22" s="1"/>
      <c r="X22" s="1"/>
      <c r="Y22" s="1"/>
      <c r="Z22" s="1"/>
    </row>
    <row r="23" spans="1:26" ht="15.75" customHeight="1" x14ac:dyDescent="0.2">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28" customHeight="1" x14ac:dyDescent="0.25">
      <c r="A24" s="1"/>
      <c r="B24" s="8" t="s">
        <v>9</v>
      </c>
      <c r="C24" s="5"/>
      <c r="D24" s="5"/>
      <c r="E24" s="5"/>
      <c r="F24" s="5"/>
      <c r="G24" s="5"/>
      <c r="H24" s="5"/>
      <c r="I24" s="5"/>
      <c r="J24" s="5"/>
      <c r="K24" s="5"/>
      <c r="L24" s="5"/>
      <c r="M24" s="5"/>
      <c r="N24" s="5"/>
      <c r="O24" s="5"/>
      <c r="P24" s="1"/>
      <c r="Q24" s="1"/>
      <c r="R24" s="1"/>
      <c r="S24" s="1"/>
      <c r="T24" s="1"/>
      <c r="U24" s="1"/>
      <c r="V24" s="1"/>
      <c r="W24" s="1"/>
      <c r="X24" s="1"/>
      <c r="Y24" s="1"/>
      <c r="Z24" s="1"/>
    </row>
    <row r="25" spans="1:26" ht="15.75" customHeight="1" x14ac:dyDescent="0.2">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9.5" customHeight="1" x14ac:dyDescent="0.2">
      <c r="A26" s="1"/>
      <c r="B26" s="400" t="s">
        <v>10</v>
      </c>
      <c r="C26" s="391"/>
      <c r="D26" s="401"/>
      <c r="E26" s="390" t="s">
        <v>11</v>
      </c>
      <c r="F26" s="391"/>
      <c r="G26" s="391"/>
      <c r="H26" s="391"/>
      <c r="I26" s="391"/>
      <c r="J26" s="391"/>
      <c r="K26" s="391"/>
      <c r="L26" s="391"/>
      <c r="M26" s="391"/>
      <c r="N26" s="391"/>
      <c r="O26" s="392"/>
      <c r="P26" s="1"/>
      <c r="Q26" s="1"/>
      <c r="R26" s="1"/>
      <c r="S26" s="1"/>
      <c r="T26" s="1"/>
      <c r="U26" s="1"/>
      <c r="V26" s="1"/>
      <c r="W26" s="1"/>
      <c r="X26" s="1"/>
      <c r="Y26" s="1"/>
      <c r="Z26" s="1"/>
    </row>
    <row r="27" spans="1:26" ht="39" customHeight="1" x14ac:dyDescent="0.2">
      <c r="A27" s="1"/>
      <c r="B27" s="402" t="s">
        <v>12</v>
      </c>
      <c r="C27" s="398"/>
      <c r="D27" s="403"/>
      <c r="E27" s="397" t="s">
        <v>13</v>
      </c>
      <c r="F27" s="398"/>
      <c r="G27" s="398"/>
      <c r="H27" s="398"/>
      <c r="I27" s="398"/>
      <c r="J27" s="398"/>
      <c r="K27" s="398"/>
      <c r="L27" s="398"/>
      <c r="M27" s="398"/>
      <c r="N27" s="398"/>
      <c r="O27" s="399"/>
      <c r="P27" s="1"/>
      <c r="Q27" s="1"/>
      <c r="R27" s="1"/>
      <c r="S27" s="1"/>
      <c r="T27" s="1"/>
      <c r="U27" s="1"/>
      <c r="V27" s="1"/>
      <c r="W27" s="1"/>
      <c r="X27" s="1"/>
      <c r="Y27" s="1"/>
      <c r="Z27" s="1"/>
    </row>
    <row r="28" spans="1:26" ht="19.5" customHeight="1" x14ac:dyDescent="0.2">
      <c r="A28" s="1"/>
      <c r="B28" s="400" t="s">
        <v>14</v>
      </c>
      <c r="C28" s="401"/>
      <c r="D28" s="9"/>
      <c r="E28" s="390" t="s">
        <v>15</v>
      </c>
      <c r="F28" s="391"/>
      <c r="G28" s="391"/>
      <c r="H28" s="391"/>
      <c r="I28" s="391"/>
      <c r="J28" s="391"/>
      <c r="K28" s="391"/>
      <c r="L28" s="391"/>
      <c r="M28" s="391"/>
      <c r="N28" s="391"/>
      <c r="O28" s="392"/>
      <c r="P28" s="1"/>
      <c r="Q28" s="1"/>
      <c r="R28" s="1"/>
      <c r="S28" s="1"/>
      <c r="T28" s="1"/>
      <c r="U28" s="1"/>
      <c r="V28" s="1"/>
      <c r="W28" s="1"/>
      <c r="X28" s="1"/>
      <c r="Y28" s="1"/>
      <c r="Z28" s="1"/>
    </row>
    <row r="29" spans="1:26" ht="39.75" customHeight="1" x14ac:dyDescent="0.2">
      <c r="A29" s="1"/>
      <c r="B29" s="400" t="s">
        <v>16</v>
      </c>
      <c r="C29" s="391"/>
      <c r="D29" s="401"/>
      <c r="E29" s="390" t="s">
        <v>17</v>
      </c>
      <c r="F29" s="391"/>
      <c r="G29" s="391"/>
      <c r="H29" s="391"/>
      <c r="I29" s="391"/>
      <c r="J29" s="391"/>
      <c r="K29" s="391"/>
      <c r="L29" s="391"/>
      <c r="M29" s="391"/>
      <c r="N29" s="391"/>
      <c r="O29" s="392"/>
      <c r="P29" s="1"/>
      <c r="Q29" s="1"/>
      <c r="R29" s="1"/>
      <c r="S29" s="1"/>
      <c r="T29" s="1"/>
      <c r="U29" s="1"/>
      <c r="V29" s="1"/>
      <c r="W29" s="1"/>
      <c r="X29" s="1"/>
      <c r="Y29" s="1"/>
      <c r="Z29" s="1"/>
    </row>
    <row r="30" spans="1:26" ht="24.75" customHeight="1" x14ac:dyDescent="0.2">
      <c r="A30" s="1"/>
      <c r="B30" s="404" t="s">
        <v>18</v>
      </c>
      <c r="C30" s="387"/>
      <c r="D30" s="405"/>
      <c r="E30" s="393" t="s">
        <v>19</v>
      </c>
      <c r="F30" s="394"/>
      <c r="G30" s="394"/>
      <c r="H30" s="394"/>
      <c r="I30" s="394"/>
      <c r="J30" s="394"/>
      <c r="K30" s="394"/>
      <c r="L30" s="394"/>
      <c r="M30" s="394"/>
      <c r="N30" s="394"/>
      <c r="O30" s="395"/>
      <c r="P30" s="10"/>
      <c r="Q30" s="1"/>
      <c r="R30" s="1"/>
      <c r="S30" s="1"/>
      <c r="T30" s="1"/>
      <c r="U30" s="1"/>
      <c r="V30" s="1"/>
      <c r="W30" s="1"/>
      <c r="X30" s="1"/>
      <c r="Y30" s="1"/>
      <c r="Z30" s="1"/>
    </row>
    <row r="31" spans="1:26" ht="46.5" customHeight="1" x14ac:dyDescent="0.2">
      <c r="A31" s="1"/>
      <c r="B31" s="400" t="s">
        <v>20</v>
      </c>
      <c r="C31" s="392"/>
      <c r="D31" s="11"/>
      <c r="E31" s="390" t="s">
        <v>21</v>
      </c>
      <c r="F31" s="391"/>
      <c r="G31" s="391"/>
      <c r="H31" s="391"/>
      <c r="I31" s="391"/>
      <c r="J31" s="391"/>
      <c r="K31" s="391"/>
      <c r="L31" s="391"/>
      <c r="M31" s="391"/>
      <c r="N31" s="391"/>
      <c r="O31" s="392"/>
      <c r="P31" s="1"/>
      <c r="Q31" s="1"/>
      <c r="R31" s="1"/>
      <c r="S31" s="1"/>
      <c r="T31" s="1"/>
      <c r="U31" s="1"/>
      <c r="V31" s="1"/>
      <c r="W31" s="1"/>
      <c r="X31" s="1"/>
      <c r="Y31" s="1"/>
      <c r="Z31" s="1"/>
    </row>
    <row r="32" spans="1:26" ht="28.5" customHeight="1" x14ac:dyDescent="0.2">
      <c r="A32" s="1"/>
      <c r="B32" s="400" t="s">
        <v>22</v>
      </c>
      <c r="C32" s="391"/>
      <c r="D32" s="401"/>
      <c r="E32" s="390" t="s">
        <v>23</v>
      </c>
      <c r="F32" s="391"/>
      <c r="G32" s="391"/>
      <c r="H32" s="391"/>
      <c r="I32" s="391"/>
      <c r="J32" s="391"/>
      <c r="K32" s="391"/>
      <c r="L32" s="391"/>
      <c r="M32" s="391"/>
      <c r="N32" s="391"/>
      <c r="O32" s="392"/>
      <c r="P32" s="1"/>
      <c r="Q32" s="1"/>
      <c r="R32" s="1"/>
      <c r="S32" s="1"/>
      <c r="T32" s="1"/>
      <c r="U32" s="1"/>
      <c r="V32" s="1"/>
      <c r="W32" s="1"/>
      <c r="X32" s="1"/>
      <c r="Y32" s="1"/>
      <c r="Z32" s="1"/>
    </row>
    <row r="33" spans="1:26" ht="34.5" customHeight="1" x14ac:dyDescent="0.2">
      <c r="A33" s="1"/>
      <c r="B33" s="400" t="s">
        <v>24</v>
      </c>
      <c r="C33" s="391"/>
      <c r="D33" s="401"/>
      <c r="E33" s="390" t="s">
        <v>25</v>
      </c>
      <c r="F33" s="391"/>
      <c r="G33" s="391"/>
      <c r="H33" s="391"/>
      <c r="I33" s="391"/>
      <c r="J33" s="391"/>
      <c r="K33" s="391"/>
      <c r="L33" s="391"/>
      <c r="M33" s="391"/>
      <c r="N33" s="391"/>
      <c r="O33" s="392"/>
      <c r="P33" s="1"/>
      <c r="Q33" s="1"/>
      <c r="R33" s="1"/>
      <c r="S33" s="1"/>
      <c r="T33" s="1"/>
      <c r="U33" s="1"/>
      <c r="V33" s="1"/>
      <c r="W33" s="1"/>
      <c r="X33" s="1"/>
      <c r="Y33" s="1"/>
      <c r="Z33" s="1"/>
    </row>
    <row r="34" spans="1:26" ht="30.75" customHeight="1" x14ac:dyDescent="0.2">
      <c r="A34" s="1"/>
      <c r="B34" s="400" t="s">
        <v>26</v>
      </c>
      <c r="C34" s="391"/>
      <c r="D34" s="401"/>
      <c r="E34" s="396" t="s">
        <v>27</v>
      </c>
      <c r="F34" s="391"/>
      <c r="G34" s="391"/>
      <c r="H34" s="391"/>
      <c r="I34" s="391"/>
      <c r="J34" s="391"/>
      <c r="K34" s="391"/>
      <c r="L34" s="391"/>
      <c r="M34" s="391"/>
      <c r="N34" s="391"/>
      <c r="O34" s="392"/>
      <c r="P34" s="1"/>
      <c r="Q34" s="1"/>
      <c r="R34" s="1"/>
      <c r="S34" s="1"/>
      <c r="T34" s="1"/>
      <c r="U34" s="1"/>
      <c r="V34" s="1"/>
      <c r="W34" s="1"/>
      <c r="X34" s="1"/>
      <c r="Y34" s="1"/>
      <c r="Z34" s="1"/>
    </row>
    <row r="35" spans="1:26" ht="27.75" customHeight="1" x14ac:dyDescent="0.2">
      <c r="A35" s="1"/>
      <c r="B35" s="400" t="s">
        <v>28</v>
      </c>
      <c r="C35" s="391"/>
      <c r="D35" s="401"/>
      <c r="E35" s="396" t="s">
        <v>29</v>
      </c>
      <c r="F35" s="391"/>
      <c r="G35" s="391"/>
      <c r="H35" s="391"/>
      <c r="I35" s="391"/>
      <c r="J35" s="391"/>
      <c r="K35" s="391"/>
      <c r="L35" s="391"/>
      <c r="M35" s="391"/>
      <c r="N35" s="391"/>
      <c r="O35" s="392"/>
      <c r="P35" s="1"/>
      <c r="Q35" s="1"/>
      <c r="R35" s="1"/>
      <c r="S35" s="1"/>
      <c r="T35" s="1"/>
      <c r="U35" s="1"/>
      <c r="V35" s="1"/>
      <c r="W35" s="1"/>
      <c r="X35" s="1"/>
      <c r="Y35" s="1"/>
      <c r="Z35" s="1"/>
    </row>
    <row r="36" spans="1:26" ht="42" customHeight="1" x14ac:dyDescent="0.2">
      <c r="A36" s="1"/>
      <c r="B36" s="400" t="s">
        <v>30</v>
      </c>
      <c r="C36" s="391"/>
      <c r="D36" s="401"/>
      <c r="E36" s="390" t="s">
        <v>31</v>
      </c>
      <c r="F36" s="391"/>
      <c r="G36" s="391"/>
      <c r="H36" s="391"/>
      <c r="I36" s="391"/>
      <c r="J36" s="391"/>
      <c r="K36" s="391"/>
      <c r="L36" s="391"/>
      <c r="M36" s="391"/>
      <c r="N36" s="391"/>
      <c r="O36" s="392"/>
      <c r="P36" s="1"/>
      <c r="Q36" s="1"/>
      <c r="R36" s="1"/>
      <c r="S36" s="1"/>
      <c r="T36" s="1"/>
      <c r="U36" s="1"/>
      <c r="V36" s="1"/>
      <c r="W36" s="1"/>
      <c r="X36" s="1"/>
      <c r="Y36" s="1"/>
      <c r="Z36" s="1"/>
    </row>
    <row r="37" spans="1:26" ht="15.75" customHeight="1" x14ac:dyDescent="0.2">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5.75" customHeight="1" x14ac:dyDescent="0.2">
      <c r="A38" s="1"/>
      <c r="P38" s="1"/>
      <c r="Q38" s="1"/>
      <c r="R38" s="1"/>
      <c r="S38" s="1"/>
      <c r="T38" s="1"/>
      <c r="U38" s="1"/>
      <c r="V38" s="1"/>
      <c r="W38" s="1"/>
      <c r="X38" s="1"/>
      <c r="Y38" s="1"/>
      <c r="Z38" s="1"/>
    </row>
    <row r="39" spans="1:26" ht="15.75" customHeight="1" x14ac:dyDescent="0.2">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5.75" customHeight="1" x14ac:dyDescent="0.2">
      <c r="A40" s="1"/>
      <c r="P40" s="1"/>
      <c r="Q40" s="1"/>
      <c r="R40" s="1"/>
      <c r="S40" s="1"/>
      <c r="T40" s="1"/>
      <c r="U40" s="1"/>
      <c r="V40" s="1"/>
      <c r="W40" s="1"/>
      <c r="X40" s="1"/>
      <c r="Y40" s="1"/>
      <c r="Z40" s="1"/>
    </row>
    <row r="41" spans="1:26" ht="15.75" customHeight="1" x14ac:dyDescent="0.25">
      <c r="A41" s="1"/>
      <c r="B41" s="8" t="s">
        <v>32</v>
      </c>
      <c r="C41" s="1"/>
      <c r="D41" s="1"/>
      <c r="E41" s="1"/>
      <c r="F41" s="1"/>
      <c r="G41" s="1"/>
      <c r="H41" s="1"/>
      <c r="I41" s="1"/>
      <c r="J41" s="1"/>
      <c r="K41" s="1"/>
      <c r="L41" s="1"/>
      <c r="M41" s="1"/>
      <c r="N41" s="1"/>
      <c r="O41" s="1"/>
      <c r="P41" s="1"/>
      <c r="Q41" s="1"/>
      <c r="R41" s="1"/>
      <c r="S41" s="1"/>
      <c r="T41" s="1"/>
      <c r="U41" s="1"/>
      <c r="V41" s="1"/>
      <c r="W41" s="1"/>
      <c r="X41" s="1"/>
      <c r="Y41" s="1"/>
      <c r="Z41" s="1"/>
    </row>
    <row r="42" spans="1:26" ht="15.75" customHeight="1" x14ac:dyDescent="0.2">
      <c r="A42" s="1"/>
      <c r="B42" s="12"/>
      <c r="C42" s="386" t="s">
        <v>33</v>
      </c>
      <c r="D42" s="387"/>
      <c r="E42" s="387"/>
      <c r="F42" s="387"/>
      <c r="G42" s="387"/>
      <c r="H42" s="387"/>
      <c r="I42" s="387"/>
      <c r="J42" s="387"/>
      <c r="K42" s="387"/>
      <c r="L42" s="387"/>
      <c r="M42" s="387"/>
      <c r="N42" s="387"/>
      <c r="O42" s="388"/>
      <c r="P42" s="1"/>
      <c r="Q42" s="1"/>
      <c r="R42" s="1"/>
      <c r="S42" s="1"/>
      <c r="T42" s="1"/>
      <c r="U42" s="1"/>
      <c r="V42" s="1"/>
      <c r="W42" s="1"/>
      <c r="X42" s="1"/>
      <c r="Y42" s="1"/>
      <c r="Z42" s="1"/>
    </row>
    <row r="43" spans="1:26" ht="88.5" customHeight="1" x14ac:dyDescent="0.2">
      <c r="A43" s="1"/>
      <c r="B43" s="13" t="s">
        <v>34</v>
      </c>
      <c r="C43" s="389" t="s">
        <v>35</v>
      </c>
      <c r="D43" s="387"/>
      <c r="E43" s="387"/>
      <c r="F43" s="387"/>
      <c r="G43" s="387"/>
      <c r="H43" s="387"/>
      <c r="I43" s="387"/>
      <c r="J43" s="387"/>
      <c r="K43" s="387"/>
      <c r="L43" s="387"/>
      <c r="M43" s="387"/>
      <c r="N43" s="387"/>
      <c r="O43" s="388"/>
      <c r="P43" s="1"/>
      <c r="Q43" s="1"/>
      <c r="R43" s="1"/>
      <c r="S43" s="1"/>
      <c r="T43" s="1"/>
      <c r="U43" s="1"/>
      <c r="V43" s="1"/>
      <c r="W43" s="1"/>
      <c r="X43" s="1"/>
      <c r="Y43" s="1"/>
      <c r="Z43" s="1"/>
    </row>
    <row r="44" spans="1:26" ht="115.5" customHeight="1" x14ac:dyDescent="0.2">
      <c r="A44" s="1"/>
      <c r="B44" s="13" t="s">
        <v>36</v>
      </c>
      <c r="C44" s="389" t="s">
        <v>37</v>
      </c>
      <c r="D44" s="387"/>
      <c r="E44" s="387"/>
      <c r="F44" s="387"/>
      <c r="G44" s="387"/>
      <c r="H44" s="387"/>
      <c r="I44" s="387"/>
      <c r="J44" s="387"/>
      <c r="K44" s="387"/>
      <c r="L44" s="387"/>
      <c r="M44" s="387"/>
      <c r="N44" s="387"/>
      <c r="O44" s="388"/>
      <c r="P44" s="1"/>
      <c r="Q44" s="1"/>
      <c r="R44" s="1"/>
      <c r="S44" s="1"/>
      <c r="T44" s="1"/>
      <c r="U44" s="1"/>
      <c r="V44" s="1"/>
      <c r="W44" s="1"/>
      <c r="X44" s="1"/>
      <c r="Y44" s="1"/>
      <c r="Z44" s="1"/>
    </row>
    <row r="45" spans="1:26" ht="110.25" customHeight="1" x14ac:dyDescent="0.2">
      <c r="A45" s="1"/>
      <c r="B45" s="13" t="s">
        <v>38</v>
      </c>
      <c r="C45" s="389" t="s">
        <v>39</v>
      </c>
      <c r="D45" s="387"/>
      <c r="E45" s="387"/>
      <c r="F45" s="387"/>
      <c r="G45" s="387"/>
      <c r="H45" s="387"/>
      <c r="I45" s="387"/>
      <c r="J45" s="387"/>
      <c r="K45" s="387"/>
      <c r="L45" s="387"/>
      <c r="M45" s="387"/>
      <c r="N45" s="387"/>
      <c r="O45" s="388"/>
      <c r="P45" s="1"/>
      <c r="Q45" s="1"/>
      <c r="R45" s="1"/>
      <c r="S45" s="1"/>
      <c r="T45" s="1"/>
      <c r="U45" s="1"/>
      <c r="V45" s="1"/>
      <c r="W45" s="1"/>
      <c r="X45" s="1"/>
      <c r="Y45" s="1"/>
      <c r="Z45" s="1"/>
    </row>
    <row r="46" spans="1:26" ht="15.75" customHeight="1" x14ac:dyDescent="0.2">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5.75" customHeight="1" x14ac:dyDescent="0.2">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5.75" customHeight="1" x14ac:dyDescent="0.2">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5.75" customHeight="1" x14ac:dyDescent="0.2">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5.75" customHeight="1" x14ac:dyDescent="0.2">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5.75" customHeight="1" x14ac:dyDescent="0.2">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5.75" customHeight="1" x14ac:dyDescent="0.2">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5.75" customHeight="1" x14ac:dyDescent="0.2">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5.75" customHeight="1" x14ac:dyDescent="0.2">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5.75" customHeight="1" x14ac:dyDescent="0.2">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5.75" customHeight="1" x14ac:dyDescent="0.2">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x14ac:dyDescent="0.2">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x14ac:dyDescent="0.2">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x14ac:dyDescent="0.2">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x14ac:dyDescent="0.2">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x14ac:dyDescent="0.2">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x14ac:dyDescent="0.2">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x14ac:dyDescent="0.2">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x14ac:dyDescent="0.2">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x14ac:dyDescent="0.2">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x14ac:dyDescent="0.2">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x14ac:dyDescent="0.2">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2">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x14ac:dyDescent="0.2">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x14ac:dyDescent="0.2">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x14ac:dyDescent="0.2">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2">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2">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2">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2">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2">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2">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2">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2">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2">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2">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2">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2">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2">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2">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2">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2">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2">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2">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2">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2">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2">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2">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2">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2">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2">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2">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2">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2">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2">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x14ac:dyDescent="0.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x14ac:dyDescent="0.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x14ac:dyDescent="0.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x14ac:dyDescent="0.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x14ac:dyDescent="0.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x14ac:dyDescent="0.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x14ac:dyDescent="0.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x14ac:dyDescent="0.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x14ac:dyDescent="0.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x14ac:dyDescent="0.15"/>
    <row r="247" spans="1:26" ht="15.75" customHeight="1" x14ac:dyDescent="0.15"/>
    <row r="248" spans="1:26" ht="15.75" customHeight="1" x14ac:dyDescent="0.15"/>
    <row r="249" spans="1:26" ht="15.75" customHeight="1" x14ac:dyDescent="0.15"/>
    <row r="250" spans="1:26" ht="15.75" customHeight="1" x14ac:dyDescent="0.15"/>
    <row r="251" spans="1:26" ht="15.75" customHeight="1" x14ac:dyDescent="0.15"/>
    <row r="252" spans="1:26" ht="15.75" customHeight="1" x14ac:dyDescent="0.15"/>
    <row r="253" spans="1:26" ht="15.75" customHeight="1" x14ac:dyDescent="0.15"/>
    <row r="254" spans="1:26" ht="15.75" customHeight="1" x14ac:dyDescent="0.15"/>
    <row r="255" spans="1:26" ht="15.75" customHeight="1" x14ac:dyDescent="0.15"/>
    <row r="256" spans="1:26" ht="15.75" customHeight="1" x14ac:dyDescent="0.15"/>
    <row r="257" ht="15.75" customHeight="1" x14ac:dyDescent="0.15"/>
    <row r="258" ht="15.75" customHeight="1" x14ac:dyDescent="0.15"/>
    <row r="259" ht="15.75" customHeight="1" x14ac:dyDescent="0.15"/>
    <row r="260" ht="15.75" customHeight="1" x14ac:dyDescent="0.15"/>
    <row r="261" ht="15.75" customHeight="1" x14ac:dyDescent="0.15"/>
    <row r="262" ht="15.75" customHeight="1" x14ac:dyDescent="0.15"/>
    <row r="263" ht="15.75" customHeight="1" x14ac:dyDescent="0.15"/>
    <row r="264" ht="15.75" customHeight="1" x14ac:dyDescent="0.15"/>
    <row r="265" ht="15.75" customHeight="1" x14ac:dyDescent="0.15"/>
    <row r="266" ht="15.75" customHeight="1" x14ac:dyDescent="0.15"/>
    <row r="267" ht="15.75" customHeight="1" x14ac:dyDescent="0.15"/>
    <row r="268" ht="15.75" customHeight="1" x14ac:dyDescent="0.15"/>
    <row r="269" ht="15.75" customHeight="1" x14ac:dyDescent="0.15"/>
    <row r="270" ht="15.75" customHeight="1" x14ac:dyDescent="0.15"/>
    <row r="271" ht="15.75" customHeight="1" x14ac:dyDescent="0.15"/>
    <row r="272" ht="15.75" customHeight="1" x14ac:dyDescent="0.15"/>
    <row r="273" ht="15.75" customHeight="1" x14ac:dyDescent="0.15"/>
    <row r="274" ht="15.75" customHeight="1" x14ac:dyDescent="0.15"/>
    <row r="275" ht="15.75" customHeight="1" x14ac:dyDescent="0.15"/>
    <row r="276" ht="15.75" customHeight="1" x14ac:dyDescent="0.15"/>
    <row r="277" ht="15.75" customHeight="1" x14ac:dyDescent="0.15"/>
    <row r="278" ht="15.75" customHeight="1" x14ac:dyDescent="0.15"/>
    <row r="279" ht="15.75" customHeight="1" x14ac:dyDescent="0.15"/>
    <row r="280" ht="15.75" customHeight="1" x14ac:dyDescent="0.15"/>
    <row r="281" ht="15.75" customHeight="1" x14ac:dyDescent="0.15"/>
    <row r="282" ht="15.75" customHeight="1" x14ac:dyDescent="0.15"/>
    <row r="283" ht="15.75" customHeight="1" x14ac:dyDescent="0.15"/>
    <row r="284" ht="15.75" customHeight="1" x14ac:dyDescent="0.15"/>
    <row r="285" ht="15.75" customHeight="1" x14ac:dyDescent="0.15"/>
    <row r="286" ht="15.75" customHeight="1" x14ac:dyDescent="0.15"/>
    <row r="287" ht="15.75" customHeight="1" x14ac:dyDescent="0.15"/>
    <row r="288" ht="15.75" customHeight="1" x14ac:dyDescent="0.15"/>
    <row r="289" ht="15.75" customHeight="1" x14ac:dyDescent="0.15"/>
    <row r="290" ht="15.75" customHeight="1" x14ac:dyDescent="0.15"/>
    <row r="291" ht="15.75" customHeight="1" x14ac:dyDescent="0.15"/>
    <row r="292" ht="15.75" customHeight="1" x14ac:dyDescent="0.15"/>
    <row r="293" ht="15.75" customHeight="1" x14ac:dyDescent="0.15"/>
    <row r="294" ht="15.75" customHeight="1" x14ac:dyDescent="0.15"/>
    <row r="295" ht="15.75" customHeight="1" x14ac:dyDescent="0.15"/>
    <row r="296" ht="15.75" customHeight="1" x14ac:dyDescent="0.15"/>
    <row r="297" ht="15.75" customHeight="1" x14ac:dyDescent="0.15"/>
    <row r="298" ht="15.75" customHeight="1" x14ac:dyDescent="0.15"/>
    <row r="299" ht="15.75" customHeight="1" x14ac:dyDescent="0.15"/>
    <row r="300" ht="15.75" customHeight="1" x14ac:dyDescent="0.15"/>
    <row r="301" ht="15.75" customHeight="1" x14ac:dyDescent="0.15"/>
    <row r="302" ht="15.75" customHeight="1" x14ac:dyDescent="0.15"/>
    <row r="303" ht="15.75" customHeight="1" x14ac:dyDescent="0.15"/>
    <row r="304" ht="15.75" customHeight="1" x14ac:dyDescent="0.15"/>
    <row r="305" ht="15.75" customHeight="1" x14ac:dyDescent="0.15"/>
    <row r="306" ht="15.75" customHeight="1" x14ac:dyDescent="0.15"/>
    <row r="307" ht="15.75" customHeight="1" x14ac:dyDescent="0.15"/>
    <row r="308" ht="15.75" customHeight="1" x14ac:dyDescent="0.15"/>
    <row r="309" ht="15.75" customHeight="1" x14ac:dyDescent="0.15"/>
    <row r="310" ht="15.75" customHeight="1" x14ac:dyDescent="0.15"/>
    <row r="311" ht="15.75" customHeight="1" x14ac:dyDescent="0.15"/>
    <row r="312" ht="15.75" customHeight="1" x14ac:dyDescent="0.15"/>
    <row r="313" ht="15.75" customHeight="1" x14ac:dyDescent="0.15"/>
    <row r="314" ht="15.75" customHeight="1" x14ac:dyDescent="0.15"/>
    <row r="315" ht="15.75" customHeight="1" x14ac:dyDescent="0.15"/>
    <row r="316" ht="15.75" customHeight="1" x14ac:dyDescent="0.15"/>
    <row r="317" ht="15.75" customHeight="1" x14ac:dyDescent="0.15"/>
    <row r="318" ht="15.75" customHeight="1" x14ac:dyDescent="0.15"/>
    <row r="319" ht="15.75" customHeight="1" x14ac:dyDescent="0.15"/>
    <row r="320" ht="15.75" customHeight="1" x14ac:dyDescent="0.15"/>
    <row r="321" ht="15.75" customHeight="1" x14ac:dyDescent="0.15"/>
    <row r="322" ht="15.75" customHeight="1" x14ac:dyDescent="0.15"/>
    <row r="323" ht="15.75" customHeight="1" x14ac:dyDescent="0.15"/>
    <row r="324" ht="15.75" customHeight="1" x14ac:dyDescent="0.15"/>
    <row r="325" ht="15.75" customHeight="1" x14ac:dyDescent="0.15"/>
    <row r="326" ht="15.75" customHeight="1" x14ac:dyDescent="0.15"/>
    <row r="327" ht="15.75" customHeight="1" x14ac:dyDescent="0.15"/>
    <row r="328" ht="15.75" customHeight="1" x14ac:dyDescent="0.15"/>
    <row r="329" ht="15.75" customHeight="1" x14ac:dyDescent="0.15"/>
    <row r="330" ht="15.75" customHeight="1" x14ac:dyDescent="0.15"/>
    <row r="331" ht="15.75" customHeight="1" x14ac:dyDescent="0.15"/>
    <row r="332" ht="15.75" customHeight="1" x14ac:dyDescent="0.15"/>
    <row r="333" ht="15.75" customHeight="1" x14ac:dyDescent="0.15"/>
    <row r="334" ht="15.75" customHeight="1" x14ac:dyDescent="0.15"/>
    <row r="335" ht="15.75" customHeight="1" x14ac:dyDescent="0.15"/>
    <row r="336" ht="15.75" customHeight="1" x14ac:dyDescent="0.15"/>
    <row r="337" ht="15.75" customHeight="1" x14ac:dyDescent="0.15"/>
    <row r="338" ht="15.75" customHeight="1" x14ac:dyDescent="0.15"/>
    <row r="339" ht="15.75" customHeight="1" x14ac:dyDescent="0.15"/>
    <row r="340" ht="15.75" customHeight="1" x14ac:dyDescent="0.15"/>
    <row r="341" ht="15.75" customHeight="1" x14ac:dyDescent="0.15"/>
    <row r="342" ht="15.75" customHeight="1" x14ac:dyDescent="0.15"/>
    <row r="343" ht="15.75" customHeight="1" x14ac:dyDescent="0.15"/>
    <row r="344" ht="15.75" customHeight="1" x14ac:dyDescent="0.15"/>
    <row r="345" ht="15.75" customHeight="1" x14ac:dyDescent="0.15"/>
    <row r="346" ht="15.75" customHeight="1" x14ac:dyDescent="0.15"/>
    <row r="347" ht="15.75" customHeight="1" x14ac:dyDescent="0.15"/>
    <row r="348" ht="15.75" customHeight="1" x14ac:dyDescent="0.15"/>
    <row r="349" ht="15.75" customHeight="1" x14ac:dyDescent="0.15"/>
    <row r="350" ht="15.75" customHeight="1" x14ac:dyDescent="0.15"/>
    <row r="351" ht="15.75" customHeight="1" x14ac:dyDescent="0.15"/>
    <row r="352" ht="15.75" customHeight="1" x14ac:dyDescent="0.15"/>
    <row r="353" ht="15.75" customHeight="1" x14ac:dyDescent="0.15"/>
    <row r="354" ht="15.75" customHeight="1" x14ac:dyDescent="0.15"/>
    <row r="355" ht="15.75" customHeight="1" x14ac:dyDescent="0.15"/>
    <row r="356" ht="15.75" customHeight="1" x14ac:dyDescent="0.15"/>
    <row r="357" ht="15.75" customHeight="1" x14ac:dyDescent="0.15"/>
    <row r="358" ht="15.75" customHeight="1" x14ac:dyDescent="0.15"/>
    <row r="359" ht="15.75" customHeight="1" x14ac:dyDescent="0.15"/>
    <row r="360" ht="15.75" customHeight="1" x14ac:dyDescent="0.15"/>
    <row r="361" ht="15.75" customHeight="1" x14ac:dyDescent="0.15"/>
    <row r="362" ht="15.75" customHeight="1" x14ac:dyDescent="0.15"/>
    <row r="363" ht="15.75" customHeight="1" x14ac:dyDescent="0.15"/>
    <row r="364" ht="15.75" customHeight="1" x14ac:dyDescent="0.15"/>
    <row r="365" ht="15.75" customHeight="1" x14ac:dyDescent="0.15"/>
    <row r="366" ht="15.75" customHeight="1" x14ac:dyDescent="0.15"/>
    <row r="367" ht="15.75" customHeight="1" x14ac:dyDescent="0.15"/>
    <row r="368" ht="15.75" customHeight="1" x14ac:dyDescent="0.15"/>
    <row r="369" ht="15.75" customHeight="1" x14ac:dyDescent="0.15"/>
    <row r="370" ht="15.75" customHeight="1" x14ac:dyDescent="0.15"/>
    <row r="371" ht="15.75" customHeight="1" x14ac:dyDescent="0.15"/>
    <row r="372" ht="15.75" customHeight="1" x14ac:dyDescent="0.15"/>
    <row r="373" ht="15.75" customHeight="1" x14ac:dyDescent="0.15"/>
    <row r="374" ht="15.75" customHeight="1" x14ac:dyDescent="0.15"/>
    <row r="375" ht="15.75" customHeight="1" x14ac:dyDescent="0.15"/>
    <row r="376" ht="15.75" customHeight="1" x14ac:dyDescent="0.15"/>
    <row r="377" ht="15.75" customHeight="1" x14ac:dyDescent="0.15"/>
    <row r="378" ht="15.75" customHeight="1" x14ac:dyDescent="0.15"/>
    <row r="379" ht="15.75" customHeight="1" x14ac:dyDescent="0.15"/>
    <row r="380" ht="15.75" customHeight="1" x14ac:dyDescent="0.15"/>
    <row r="381" ht="15.75" customHeight="1" x14ac:dyDescent="0.15"/>
    <row r="382" ht="15.75" customHeight="1" x14ac:dyDescent="0.15"/>
    <row r="383" ht="15.75" customHeight="1" x14ac:dyDescent="0.15"/>
    <row r="384" ht="15.75" customHeight="1" x14ac:dyDescent="0.15"/>
    <row r="385" ht="15.75" customHeight="1" x14ac:dyDescent="0.15"/>
    <row r="386" ht="15.75" customHeight="1" x14ac:dyDescent="0.15"/>
    <row r="387" ht="15.75" customHeight="1" x14ac:dyDescent="0.15"/>
    <row r="388" ht="15.75" customHeight="1" x14ac:dyDescent="0.15"/>
    <row r="389" ht="15.75" customHeight="1" x14ac:dyDescent="0.15"/>
    <row r="390" ht="15.75" customHeight="1" x14ac:dyDescent="0.15"/>
    <row r="391" ht="15.75" customHeight="1" x14ac:dyDescent="0.15"/>
    <row r="392" ht="15.75" customHeight="1" x14ac:dyDescent="0.15"/>
    <row r="393" ht="15.75" customHeight="1" x14ac:dyDescent="0.15"/>
    <row r="394" ht="15.75" customHeight="1" x14ac:dyDescent="0.15"/>
    <row r="395" ht="15.75" customHeight="1" x14ac:dyDescent="0.15"/>
    <row r="396" ht="15.75" customHeight="1" x14ac:dyDescent="0.15"/>
    <row r="397" ht="15.75" customHeight="1" x14ac:dyDescent="0.15"/>
    <row r="398" ht="15.75" customHeight="1" x14ac:dyDescent="0.15"/>
    <row r="399" ht="15.75" customHeight="1" x14ac:dyDescent="0.15"/>
    <row r="400" ht="15.75" customHeight="1" x14ac:dyDescent="0.15"/>
    <row r="401" ht="15.75" customHeight="1" x14ac:dyDescent="0.15"/>
    <row r="402" ht="15.75" customHeight="1" x14ac:dyDescent="0.15"/>
    <row r="403" ht="15.75" customHeight="1" x14ac:dyDescent="0.15"/>
    <row r="404" ht="15.75" customHeight="1" x14ac:dyDescent="0.15"/>
    <row r="405" ht="15.75" customHeight="1" x14ac:dyDescent="0.15"/>
    <row r="406" ht="15.75" customHeight="1" x14ac:dyDescent="0.15"/>
    <row r="407" ht="15.75" customHeight="1" x14ac:dyDescent="0.15"/>
    <row r="408" ht="15.75" customHeight="1" x14ac:dyDescent="0.15"/>
    <row r="409" ht="15.75" customHeight="1" x14ac:dyDescent="0.15"/>
    <row r="410" ht="15.75" customHeight="1" x14ac:dyDescent="0.15"/>
    <row r="411" ht="15.75" customHeight="1" x14ac:dyDescent="0.15"/>
    <row r="412" ht="15.75" customHeight="1" x14ac:dyDescent="0.15"/>
    <row r="413" ht="15.75" customHeight="1" x14ac:dyDescent="0.15"/>
    <row r="414" ht="15.75" customHeight="1" x14ac:dyDescent="0.15"/>
    <row r="415" ht="15.75" customHeight="1" x14ac:dyDescent="0.15"/>
    <row r="416" ht="15.75" customHeight="1" x14ac:dyDescent="0.15"/>
    <row r="417" ht="15.75" customHeight="1" x14ac:dyDescent="0.15"/>
    <row r="418" ht="15.75" customHeight="1" x14ac:dyDescent="0.15"/>
    <row r="419" ht="15.75" customHeight="1" x14ac:dyDescent="0.15"/>
    <row r="420" ht="15.75" customHeight="1" x14ac:dyDescent="0.15"/>
    <row r="421" ht="15.75" customHeight="1" x14ac:dyDescent="0.15"/>
    <row r="422" ht="15.75" customHeight="1" x14ac:dyDescent="0.15"/>
    <row r="423" ht="15.75" customHeight="1" x14ac:dyDescent="0.15"/>
    <row r="424" ht="15.75" customHeight="1" x14ac:dyDescent="0.15"/>
    <row r="425" ht="15.75" customHeight="1" x14ac:dyDescent="0.15"/>
    <row r="426" ht="15.75" customHeight="1" x14ac:dyDescent="0.15"/>
    <row r="427" ht="15.75" customHeight="1" x14ac:dyDescent="0.15"/>
    <row r="428" ht="15.75" customHeight="1" x14ac:dyDescent="0.15"/>
    <row r="429" ht="15.75" customHeight="1" x14ac:dyDescent="0.15"/>
    <row r="430" ht="15.75" customHeight="1" x14ac:dyDescent="0.15"/>
    <row r="431" ht="15.75" customHeight="1" x14ac:dyDescent="0.15"/>
    <row r="432" ht="15.75" customHeight="1" x14ac:dyDescent="0.15"/>
    <row r="433" ht="15.75" customHeight="1" x14ac:dyDescent="0.15"/>
    <row r="434" ht="15.75" customHeight="1" x14ac:dyDescent="0.15"/>
    <row r="435" ht="15.75" customHeight="1" x14ac:dyDescent="0.15"/>
    <row r="436" ht="15.75" customHeight="1" x14ac:dyDescent="0.15"/>
    <row r="437" ht="15.75" customHeight="1" x14ac:dyDescent="0.15"/>
    <row r="438" ht="15.75" customHeight="1" x14ac:dyDescent="0.15"/>
    <row r="439" ht="15.75" customHeight="1" x14ac:dyDescent="0.15"/>
    <row r="440" ht="15.75" customHeight="1" x14ac:dyDescent="0.15"/>
    <row r="441" ht="15.75" customHeight="1" x14ac:dyDescent="0.15"/>
    <row r="442" ht="15.75" customHeight="1" x14ac:dyDescent="0.15"/>
    <row r="443" ht="15.75" customHeight="1" x14ac:dyDescent="0.15"/>
    <row r="444" ht="15.75" customHeight="1" x14ac:dyDescent="0.15"/>
    <row r="445" ht="15.75" customHeight="1" x14ac:dyDescent="0.15"/>
    <row r="446" ht="15.75" customHeight="1" x14ac:dyDescent="0.15"/>
    <row r="447" ht="15.75" customHeight="1" x14ac:dyDescent="0.15"/>
    <row r="448" ht="15.75" customHeight="1" x14ac:dyDescent="0.15"/>
    <row r="449" ht="15.75" customHeight="1" x14ac:dyDescent="0.15"/>
    <row r="450" ht="15.75" customHeight="1" x14ac:dyDescent="0.15"/>
    <row r="451" ht="15.75" customHeight="1" x14ac:dyDescent="0.15"/>
    <row r="452" ht="15.75" customHeight="1" x14ac:dyDescent="0.15"/>
    <row r="453" ht="15.75" customHeight="1" x14ac:dyDescent="0.15"/>
    <row r="454" ht="15.75" customHeight="1" x14ac:dyDescent="0.15"/>
    <row r="455" ht="15.75" customHeight="1" x14ac:dyDescent="0.15"/>
    <row r="456" ht="15.75" customHeight="1" x14ac:dyDescent="0.15"/>
    <row r="457" ht="15.75" customHeight="1" x14ac:dyDescent="0.15"/>
    <row r="458" ht="15.75" customHeight="1" x14ac:dyDescent="0.15"/>
    <row r="459" ht="15.75" customHeight="1" x14ac:dyDescent="0.15"/>
    <row r="460" ht="15.75" customHeight="1" x14ac:dyDescent="0.15"/>
    <row r="461" ht="15.75" customHeight="1" x14ac:dyDescent="0.15"/>
    <row r="462" ht="15.75" customHeight="1" x14ac:dyDescent="0.15"/>
    <row r="463" ht="15.75" customHeight="1" x14ac:dyDescent="0.15"/>
    <row r="464" ht="15.75" customHeight="1" x14ac:dyDescent="0.15"/>
    <row r="465" ht="15.75" customHeight="1" x14ac:dyDescent="0.15"/>
    <row r="466" ht="15.75" customHeight="1" x14ac:dyDescent="0.15"/>
    <row r="467" ht="15.75" customHeight="1" x14ac:dyDescent="0.15"/>
    <row r="468" ht="15.75" customHeight="1" x14ac:dyDescent="0.15"/>
    <row r="469" ht="15.75" customHeight="1" x14ac:dyDescent="0.15"/>
    <row r="470" ht="15.75" customHeight="1" x14ac:dyDescent="0.15"/>
    <row r="471" ht="15.75" customHeight="1" x14ac:dyDescent="0.15"/>
    <row r="472" ht="15.75" customHeight="1" x14ac:dyDescent="0.15"/>
    <row r="473" ht="15.75" customHeight="1" x14ac:dyDescent="0.15"/>
    <row r="474" ht="15.75" customHeight="1" x14ac:dyDescent="0.15"/>
    <row r="475" ht="15.75" customHeight="1" x14ac:dyDescent="0.15"/>
    <row r="476" ht="15.75" customHeight="1" x14ac:dyDescent="0.15"/>
    <row r="477" ht="15.75" customHeight="1" x14ac:dyDescent="0.15"/>
    <row r="478" ht="15.75" customHeight="1" x14ac:dyDescent="0.15"/>
    <row r="479" ht="15.75" customHeight="1" x14ac:dyDescent="0.15"/>
    <row r="480" ht="15.75" customHeight="1" x14ac:dyDescent="0.15"/>
    <row r="481" ht="15.75" customHeight="1" x14ac:dyDescent="0.15"/>
    <row r="482" ht="15.75" customHeight="1" x14ac:dyDescent="0.15"/>
    <row r="483" ht="15.75" customHeight="1" x14ac:dyDescent="0.15"/>
    <row r="484" ht="15.75" customHeight="1" x14ac:dyDescent="0.15"/>
    <row r="485" ht="15.75" customHeight="1" x14ac:dyDescent="0.15"/>
    <row r="486" ht="15.75" customHeight="1" x14ac:dyDescent="0.15"/>
    <row r="487" ht="15.75" customHeight="1" x14ac:dyDescent="0.15"/>
    <row r="488" ht="15.75" customHeight="1" x14ac:dyDescent="0.15"/>
    <row r="489" ht="15.75" customHeight="1" x14ac:dyDescent="0.15"/>
    <row r="490" ht="15.75" customHeight="1" x14ac:dyDescent="0.15"/>
    <row r="491" ht="15.75" customHeight="1" x14ac:dyDescent="0.15"/>
    <row r="492" ht="15.75" customHeight="1" x14ac:dyDescent="0.15"/>
    <row r="493" ht="15.75" customHeight="1" x14ac:dyDescent="0.15"/>
    <row r="494" ht="15.75" customHeight="1" x14ac:dyDescent="0.15"/>
    <row r="495" ht="15.75" customHeight="1" x14ac:dyDescent="0.15"/>
    <row r="496" ht="15.75" customHeight="1" x14ac:dyDescent="0.15"/>
    <row r="497" ht="15.75" customHeight="1" x14ac:dyDescent="0.15"/>
    <row r="498" ht="15.75" customHeight="1" x14ac:dyDescent="0.15"/>
    <row r="499" ht="15.75" customHeight="1" x14ac:dyDescent="0.15"/>
    <row r="500" ht="15.75" customHeight="1" x14ac:dyDescent="0.15"/>
    <row r="501" ht="15.75" customHeight="1" x14ac:dyDescent="0.15"/>
    <row r="502" ht="15.75" customHeight="1" x14ac:dyDescent="0.15"/>
    <row r="503" ht="15.75" customHeight="1" x14ac:dyDescent="0.15"/>
    <row r="504" ht="15.75" customHeight="1" x14ac:dyDescent="0.15"/>
    <row r="505" ht="15.75" customHeight="1" x14ac:dyDescent="0.15"/>
    <row r="506" ht="15.75" customHeight="1" x14ac:dyDescent="0.15"/>
    <row r="507" ht="15.75" customHeight="1" x14ac:dyDescent="0.15"/>
    <row r="508" ht="15.75" customHeight="1" x14ac:dyDescent="0.15"/>
    <row r="509" ht="15.75" customHeight="1" x14ac:dyDescent="0.15"/>
    <row r="510" ht="15.75" customHeight="1" x14ac:dyDescent="0.15"/>
    <row r="511" ht="15.75" customHeight="1" x14ac:dyDescent="0.15"/>
    <row r="512" ht="15.75" customHeight="1" x14ac:dyDescent="0.15"/>
    <row r="513" ht="15.75" customHeight="1" x14ac:dyDescent="0.15"/>
    <row r="514" ht="15.75" customHeight="1" x14ac:dyDescent="0.15"/>
    <row r="515" ht="15.75" customHeight="1" x14ac:dyDescent="0.15"/>
    <row r="516" ht="15.75" customHeight="1" x14ac:dyDescent="0.15"/>
    <row r="517" ht="15.75" customHeight="1" x14ac:dyDescent="0.15"/>
    <row r="518" ht="15.75" customHeight="1" x14ac:dyDescent="0.15"/>
    <row r="519" ht="15.75" customHeight="1" x14ac:dyDescent="0.15"/>
    <row r="520" ht="15.75" customHeight="1" x14ac:dyDescent="0.15"/>
    <row r="521" ht="15.75" customHeight="1" x14ac:dyDescent="0.15"/>
    <row r="522" ht="15.75" customHeight="1" x14ac:dyDescent="0.15"/>
    <row r="523" ht="15.75" customHeight="1" x14ac:dyDescent="0.15"/>
    <row r="524" ht="15.75" customHeight="1" x14ac:dyDescent="0.15"/>
    <row r="525" ht="15.75" customHeight="1" x14ac:dyDescent="0.15"/>
    <row r="526" ht="15.75" customHeight="1" x14ac:dyDescent="0.15"/>
    <row r="527" ht="15.75" customHeight="1" x14ac:dyDescent="0.15"/>
    <row r="528" ht="15.75" customHeight="1" x14ac:dyDescent="0.15"/>
    <row r="529" ht="15.75" customHeight="1" x14ac:dyDescent="0.15"/>
    <row r="530" ht="15.75" customHeight="1" x14ac:dyDescent="0.15"/>
    <row r="531" ht="15.75" customHeight="1" x14ac:dyDescent="0.15"/>
    <row r="532" ht="15.75" customHeight="1" x14ac:dyDescent="0.15"/>
    <row r="533" ht="15.75" customHeight="1" x14ac:dyDescent="0.15"/>
    <row r="534" ht="15.75" customHeight="1" x14ac:dyDescent="0.15"/>
    <row r="535" ht="15.75" customHeight="1" x14ac:dyDescent="0.15"/>
    <row r="536" ht="15.75" customHeight="1" x14ac:dyDescent="0.15"/>
    <row r="537" ht="15.75" customHeight="1" x14ac:dyDescent="0.15"/>
    <row r="538" ht="15.75" customHeight="1" x14ac:dyDescent="0.15"/>
    <row r="539" ht="15.75" customHeight="1" x14ac:dyDescent="0.15"/>
    <row r="540" ht="15.75" customHeight="1" x14ac:dyDescent="0.15"/>
    <row r="541" ht="15.75" customHeight="1" x14ac:dyDescent="0.15"/>
    <row r="542" ht="15.75" customHeight="1" x14ac:dyDescent="0.15"/>
    <row r="543" ht="15.75" customHeight="1" x14ac:dyDescent="0.15"/>
    <row r="544" ht="15.75" customHeight="1" x14ac:dyDescent="0.15"/>
    <row r="545" ht="15.75" customHeight="1" x14ac:dyDescent="0.15"/>
    <row r="546" ht="15.75" customHeight="1" x14ac:dyDescent="0.15"/>
    <row r="547" ht="15.75" customHeight="1" x14ac:dyDescent="0.15"/>
    <row r="548" ht="15.75" customHeight="1" x14ac:dyDescent="0.15"/>
    <row r="549" ht="15.75" customHeight="1" x14ac:dyDescent="0.15"/>
    <row r="550" ht="15.75" customHeight="1" x14ac:dyDescent="0.15"/>
    <row r="551" ht="15.75" customHeight="1" x14ac:dyDescent="0.15"/>
    <row r="552" ht="15.75" customHeight="1" x14ac:dyDescent="0.15"/>
    <row r="553" ht="15.75" customHeight="1" x14ac:dyDescent="0.15"/>
    <row r="554" ht="15.75" customHeight="1" x14ac:dyDescent="0.15"/>
    <row r="555" ht="15.75" customHeight="1" x14ac:dyDescent="0.15"/>
    <row r="556" ht="15.75" customHeight="1" x14ac:dyDescent="0.15"/>
    <row r="557" ht="15.75" customHeight="1" x14ac:dyDescent="0.15"/>
    <row r="558" ht="15.75" customHeight="1" x14ac:dyDescent="0.15"/>
    <row r="559" ht="15.75" customHeight="1" x14ac:dyDescent="0.15"/>
    <row r="560" ht="15.75" customHeight="1" x14ac:dyDescent="0.15"/>
    <row r="561" ht="15.75" customHeight="1" x14ac:dyDescent="0.15"/>
    <row r="562" ht="15.75" customHeight="1" x14ac:dyDescent="0.15"/>
    <row r="563" ht="15.75" customHeight="1" x14ac:dyDescent="0.15"/>
    <row r="564" ht="15.75" customHeight="1" x14ac:dyDescent="0.15"/>
    <row r="565" ht="15.75" customHeight="1" x14ac:dyDescent="0.15"/>
    <row r="566" ht="15.75" customHeight="1" x14ac:dyDescent="0.15"/>
    <row r="567" ht="15.75" customHeight="1" x14ac:dyDescent="0.15"/>
    <row r="568" ht="15.75" customHeight="1" x14ac:dyDescent="0.15"/>
    <row r="569" ht="15.75" customHeight="1" x14ac:dyDescent="0.15"/>
    <row r="570" ht="15.75" customHeight="1" x14ac:dyDescent="0.15"/>
    <row r="571" ht="15.75" customHeight="1" x14ac:dyDescent="0.15"/>
    <row r="572" ht="15.75" customHeight="1" x14ac:dyDescent="0.15"/>
    <row r="573" ht="15.75" customHeight="1" x14ac:dyDescent="0.15"/>
    <row r="574" ht="15.75" customHeight="1" x14ac:dyDescent="0.15"/>
    <row r="575" ht="15.75" customHeight="1" x14ac:dyDescent="0.15"/>
    <row r="576" ht="15.75" customHeight="1" x14ac:dyDescent="0.15"/>
    <row r="577" ht="15.75" customHeight="1" x14ac:dyDescent="0.15"/>
    <row r="578" ht="15.75" customHeight="1" x14ac:dyDescent="0.15"/>
    <row r="579" ht="15.75" customHeight="1" x14ac:dyDescent="0.15"/>
    <row r="580" ht="15.75" customHeight="1" x14ac:dyDescent="0.15"/>
    <row r="581" ht="15.75" customHeight="1" x14ac:dyDescent="0.15"/>
    <row r="582" ht="15.75" customHeight="1" x14ac:dyDescent="0.15"/>
    <row r="583" ht="15.75" customHeight="1" x14ac:dyDescent="0.15"/>
    <row r="584" ht="15.75" customHeight="1" x14ac:dyDescent="0.15"/>
    <row r="585" ht="15.75" customHeight="1" x14ac:dyDescent="0.15"/>
    <row r="586" ht="15.75" customHeight="1" x14ac:dyDescent="0.15"/>
    <row r="587" ht="15.75" customHeight="1" x14ac:dyDescent="0.15"/>
    <row r="588" ht="15.75" customHeight="1" x14ac:dyDescent="0.15"/>
    <row r="589" ht="15.75" customHeight="1" x14ac:dyDescent="0.15"/>
    <row r="590" ht="15.75" customHeight="1" x14ac:dyDescent="0.15"/>
    <row r="591" ht="15.75" customHeight="1" x14ac:dyDescent="0.15"/>
    <row r="592" ht="15.75" customHeight="1" x14ac:dyDescent="0.15"/>
    <row r="593" ht="15.75" customHeight="1" x14ac:dyDescent="0.15"/>
    <row r="594" ht="15.75" customHeight="1" x14ac:dyDescent="0.15"/>
    <row r="595" ht="15.75" customHeight="1" x14ac:dyDescent="0.15"/>
    <row r="596" ht="15.75" customHeight="1" x14ac:dyDescent="0.15"/>
    <row r="597" ht="15.75" customHeight="1" x14ac:dyDescent="0.15"/>
    <row r="598" ht="15.75" customHeight="1" x14ac:dyDescent="0.15"/>
    <row r="599" ht="15.75" customHeight="1" x14ac:dyDescent="0.15"/>
    <row r="600" ht="15.75" customHeight="1" x14ac:dyDescent="0.15"/>
    <row r="601" ht="15.75" customHeight="1" x14ac:dyDescent="0.15"/>
    <row r="602" ht="15.75" customHeight="1" x14ac:dyDescent="0.15"/>
    <row r="603" ht="15.75" customHeight="1" x14ac:dyDescent="0.15"/>
    <row r="604" ht="15.75" customHeight="1" x14ac:dyDescent="0.15"/>
    <row r="605" ht="15.75" customHeight="1" x14ac:dyDescent="0.15"/>
    <row r="606" ht="15.75" customHeight="1" x14ac:dyDescent="0.15"/>
    <row r="607" ht="15.75" customHeight="1" x14ac:dyDescent="0.15"/>
    <row r="608" ht="15.75" customHeight="1" x14ac:dyDescent="0.15"/>
    <row r="609" ht="15.75" customHeight="1" x14ac:dyDescent="0.15"/>
    <row r="610" ht="15.75" customHeight="1" x14ac:dyDescent="0.15"/>
    <row r="611" ht="15.75" customHeight="1" x14ac:dyDescent="0.15"/>
    <row r="612" ht="15.75" customHeight="1" x14ac:dyDescent="0.15"/>
    <row r="613" ht="15.75" customHeight="1" x14ac:dyDescent="0.15"/>
    <row r="614" ht="15.75" customHeight="1" x14ac:dyDescent="0.15"/>
    <row r="615" ht="15.75" customHeight="1" x14ac:dyDescent="0.15"/>
    <row r="616" ht="15.75" customHeight="1" x14ac:dyDescent="0.15"/>
    <row r="617" ht="15.75" customHeight="1" x14ac:dyDescent="0.15"/>
    <row r="618" ht="15.75" customHeight="1" x14ac:dyDescent="0.15"/>
    <row r="619" ht="15.75" customHeight="1" x14ac:dyDescent="0.15"/>
    <row r="620" ht="15.75" customHeight="1" x14ac:dyDescent="0.15"/>
    <row r="621" ht="15.75" customHeight="1" x14ac:dyDescent="0.15"/>
    <row r="622" ht="15.75" customHeight="1" x14ac:dyDescent="0.15"/>
    <row r="623" ht="15.75" customHeight="1" x14ac:dyDescent="0.15"/>
    <row r="624" ht="15.75" customHeight="1" x14ac:dyDescent="0.15"/>
    <row r="625" ht="15.75" customHeight="1" x14ac:dyDescent="0.15"/>
    <row r="626" ht="15.75" customHeight="1" x14ac:dyDescent="0.15"/>
    <row r="627" ht="15.75" customHeight="1" x14ac:dyDescent="0.15"/>
    <row r="628" ht="15.75" customHeight="1" x14ac:dyDescent="0.15"/>
    <row r="629" ht="15.75" customHeight="1" x14ac:dyDescent="0.15"/>
    <row r="630" ht="15.75" customHeight="1" x14ac:dyDescent="0.15"/>
    <row r="631" ht="15.75" customHeight="1" x14ac:dyDescent="0.15"/>
    <row r="632" ht="15.75" customHeight="1" x14ac:dyDescent="0.15"/>
    <row r="633" ht="15.75" customHeight="1" x14ac:dyDescent="0.15"/>
    <row r="634" ht="15.75" customHeight="1" x14ac:dyDescent="0.15"/>
    <row r="635" ht="15.75" customHeight="1" x14ac:dyDescent="0.15"/>
    <row r="636" ht="15.75" customHeight="1" x14ac:dyDescent="0.15"/>
    <row r="637" ht="15.75" customHeight="1" x14ac:dyDescent="0.15"/>
    <row r="638" ht="15.75" customHeight="1" x14ac:dyDescent="0.15"/>
    <row r="639" ht="15.75" customHeight="1" x14ac:dyDescent="0.15"/>
    <row r="640" ht="15.75" customHeight="1" x14ac:dyDescent="0.15"/>
    <row r="641" ht="15.75" customHeight="1" x14ac:dyDescent="0.15"/>
    <row r="642" ht="15.75" customHeight="1" x14ac:dyDescent="0.15"/>
    <row r="643" ht="15.75" customHeight="1" x14ac:dyDescent="0.15"/>
    <row r="644" ht="15.75" customHeight="1" x14ac:dyDescent="0.15"/>
    <row r="645" ht="15.75" customHeight="1" x14ac:dyDescent="0.15"/>
    <row r="646" ht="15.75" customHeight="1" x14ac:dyDescent="0.15"/>
    <row r="647" ht="15.75" customHeight="1" x14ac:dyDescent="0.15"/>
    <row r="648" ht="15.75" customHeight="1" x14ac:dyDescent="0.15"/>
    <row r="649" ht="15.75" customHeight="1" x14ac:dyDescent="0.15"/>
    <row r="650" ht="15.75" customHeight="1" x14ac:dyDescent="0.15"/>
    <row r="651" ht="15.75" customHeight="1" x14ac:dyDescent="0.15"/>
    <row r="652" ht="15.75" customHeight="1" x14ac:dyDescent="0.15"/>
    <row r="653" ht="15.75" customHeight="1" x14ac:dyDescent="0.15"/>
    <row r="654" ht="15.75" customHeight="1" x14ac:dyDescent="0.15"/>
    <row r="655" ht="15.75" customHeight="1" x14ac:dyDescent="0.15"/>
    <row r="656" ht="15.75" customHeight="1" x14ac:dyDescent="0.15"/>
    <row r="657" ht="15.75" customHeight="1" x14ac:dyDescent="0.15"/>
    <row r="658" ht="15.75" customHeight="1" x14ac:dyDescent="0.15"/>
    <row r="659" ht="15.75" customHeight="1" x14ac:dyDescent="0.15"/>
    <row r="660" ht="15.75" customHeight="1" x14ac:dyDescent="0.15"/>
    <row r="661" ht="15.75" customHeight="1" x14ac:dyDescent="0.15"/>
    <row r="662" ht="15.75" customHeight="1" x14ac:dyDescent="0.15"/>
    <row r="663" ht="15.75" customHeight="1" x14ac:dyDescent="0.15"/>
    <row r="664" ht="15.75" customHeight="1" x14ac:dyDescent="0.15"/>
    <row r="665" ht="15.75" customHeight="1" x14ac:dyDescent="0.15"/>
    <row r="666" ht="15.75" customHeight="1" x14ac:dyDescent="0.15"/>
    <row r="667" ht="15.75" customHeight="1" x14ac:dyDescent="0.15"/>
    <row r="668" ht="15.75" customHeight="1" x14ac:dyDescent="0.15"/>
    <row r="669" ht="15.75" customHeight="1" x14ac:dyDescent="0.15"/>
    <row r="670" ht="15.75" customHeight="1" x14ac:dyDescent="0.15"/>
    <row r="671" ht="15.75" customHeight="1" x14ac:dyDescent="0.15"/>
    <row r="672" ht="15.75" customHeight="1" x14ac:dyDescent="0.15"/>
    <row r="673" ht="15.75" customHeight="1" x14ac:dyDescent="0.15"/>
    <row r="674" ht="15.75" customHeight="1" x14ac:dyDescent="0.15"/>
    <row r="675" ht="15.75" customHeight="1" x14ac:dyDescent="0.15"/>
    <row r="676" ht="15.75" customHeight="1" x14ac:dyDescent="0.15"/>
    <row r="677" ht="15.75" customHeight="1" x14ac:dyDescent="0.15"/>
    <row r="678" ht="15.75" customHeight="1" x14ac:dyDescent="0.15"/>
    <row r="679" ht="15.75" customHeight="1" x14ac:dyDescent="0.15"/>
    <row r="680" ht="15.75" customHeight="1" x14ac:dyDescent="0.15"/>
    <row r="681" ht="15.75" customHeight="1" x14ac:dyDescent="0.15"/>
    <row r="682" ht="15.75" customHeight="1" x14ac:dyDescent="0.15"/>
    <row r="683" ht="15.75" customHeight="1" x14ac:dyDescent="0.15"/>
    <row r="684" ht="15.75" customHeight="1" x14ac:dyDescent="0.15"/>
    <row r="685" ht="15.75" customHeight="1" x14ac:dyDescent="0.15"/>
    <row r="686" ht="15.75" customHeight="1" x14ac:dyDescent="0.15"/>
    <row r="687" ht="15.75" customHeight="1" x14ac:dyDescent="0.15"/>
    <row r="688" ht="15.75" customHeight="1" x14ac:dyDescent="0.15"/>
    <row r="689" ht="15.75" customHeight="1" x14ac:dyDescent="0.15"/>
    <row r="690" ht="15.75" customHeight="1" x14ac:dyDescent="0.15"/>
    <row r="691" ht="15.75" customHeight="1" x14ac:dyDescent="0.15"/>
    <row r="692" ht="15.75" customHeight="1" x14ac:dyDescent="0.15"/>
    <row r="693" ht="15.75" customHeight="1" x14ac:dyDescent="0.15"/>
    <row r="694" ht="15.75" customHeight="1" x14ac:dyDescent="0.15"/>
    <row r="695" ht="15.75" customHeight="1" x14ac:dyDescent="0.15"/>
    <row r="696" ht="15.75" customHeight="1" x14ac:dyDescent="0.15"/>
    <row r="697" ht="15.75" customHeight="1" x14ac:dyDescent="0.15"/>
    <row r="698" ht="15.75" customHeight="1" x14ac:dyDescent="0.15"/>
    <row r="699" ht="15.75" customHeight="1" x14ac:dyDescent="0.15"/>
    <row r="700" ht="15.75" customHeight="1" x14ac:dyDescent="0.15"/>
    <row r="701" ht="15.75" customHeight="1" x14ac:dyDescent="0.15"/>
    <row r="702" ht="15.75" customHeight="1" x14ac:dyDescent="0.15"/>
    <row r="703" ht="15.75" customHeight="1" x14ac:dyDescent="0.15"/>
    <row r="704" ht="15.75" customHeight="1" x14ac:dyDescent="0.15"/>
    <row r="705" ht="15.75" customHeight="1" x14ac:dyDescent="0.15"/>
    <row r="706" ht="15.75" customHeight="1" x14ac:dyDescent="0.15"/>
    <row r="707" ht="15.75" customHeight="1" x14ac:dyDescent="0.15"/>
    <row r="708" ht="15.75" customHeight="1" x14ac:dyDescent="0.15"/>
    <row r="709" ht="15.75" customHeight="1" x14ac:dyDescent="0.15"/>
    <row r="710" ht="15.75" customHeight="1" x14ac:dyDescent="0.15"/>
    <row r="711" ht="15.75" customHeight="1" x14ac:dyDescent="0.15"/>
    <row r="712" ht="15.75" customHeight="1" x14ac:dyDescent="0.15"/>
    <row r="713" ht="15.75" customHeight="1" x14ac:dyDescent="0.15"/>
    <row r="714" ht="15.75" customHeight="1" x14ac:dyDescent="0.15"/>
    <row r="715" ht="15.75" customHeight="1" x14ac:dyDescent="0.15"/>
    <row r="716" ht="15.75" customHeight="1" x14ac:dyDescent="0.15"/>
    <row r="717" ht="15.75" customHeight="1" x14ac:dyDescent="0.15"/>
    <row r="718" ht="15.75" customHeight="1" x14ac:dyDescent="0.15"/>
    <row r="719" ht="15.75" customHeight="1" x14ac:dyDescent="0.15"/>
    <row r="720" ht="15.75" customHeight="1" x14ac:dyDescent="0.15"/>
    <row r="721" ht="15.75" customHeight="1" x14ac:dyDescent="0.15"/>
    <row r="722" ht="15.75" customHeight="1" x14ac:dyDescent="0.15"/>
    <row r="723" ht="15.75" customHeight="1" x14ac:dyDescent="0.15"/>
    <row r="724" ht="15.75" customHeight="1" x14ac:dyDescent="0.15"/>
    <row r="725" ht="15.75" customHeight="1" x14ac:dyDescent="0.15"/>
    <row r="726" ht="15.75" customHeight="1" x14ac:dyDescent="0.15"/>
    <row r="727" ht="15.75" customHeight="1" x14ac:dyDescent="0.15"/>
    <row r="728" ht="15.75" customHeight="1" x14ac:dyDescent="0.15"/>
    <row r="729" ht="15.75" customHeight="1" x14ac:dyDescent="0.15"/>
    <row r="730" ht="15.75" customHeight="1" x14ac:dyDescent="0.15"/>
    <row r="731" ht="15.75" customHeight="1" x14ac:dyDescent="0.15"/>
    <row r="732" ht="15.75" customHeight="1" x14ac:dyDescent="0.15"/>
    <row r="733" ht="15.75" customHeight="1" x14ac:dyDescent="0.15"/>
    <row r="734" ht="15.75" customHeight="1" x14ac:dyDescent="0.15"/>
    <row r="735" ht="15.75" customHeight="1" x14ac:dyDescent="0.15"/>
    <row r="736" ht="15.75" customHeight="1" x14ac:dyDescent="0.15"/>
    <row r="737" ht="15.75" customHeight="1" x14ac:dyDescent="0.15"/>
    <row r="738" ht="15.75" customHeight="1" x14ac:dyDescent="0.15"/>
    <row r="739" ht="15.75" customHeight="1" x14ac:dyDescent="0.15"/>
    <row r="740" ht="15.75" customHeight="1" x14ac:dyDescent="0.15"/>
    <row r="741" ht="15.75" customHeight="1" x14ac:dyDescent="0.15"/>
    <row r="742" ht="15.75" customHeight="1" x14ac:dyDescent="0.15"/>
    <row r="743" ht="15.75" customHeight="1" x14ac:dyDescent="0.15"/>
    <row r="744" ht="15.75" customHeight="1" x14ac:dyDescent="0.15"/>
    <row r="745" ht="15.75" customHeight="1" x14ac:dyDescent="0.15"/>
    <row r="746" ht="15.75" customHeight="1" x14ac:dyDescent="0.15"/>
    <row r="747" ht="15.75" customHeight="1" x14ac:dyDescent="0.15"/>
    <row r="748" ht="15.75" customHeight="1" x14ac:dyDescent="0.15"/>
    <row r="749" ht="15.75" customHeight="1" x14ac:dyDescent="0.15"/>
    <row r="750" ht="15.75" customHeight="1" x14ac:dyDescent="0.15"/>
    <row r="751" ht="15.75" customHeight="1" x14ac:dyDescent="0.15"/>
    <row r="752" ht="15.75" customHeight="1" x14ac:dyDescent="0.15"/>
    <row r="753" ht="15.75" customHeight="1" x14ac:dyDescent="0.15"/>
    <row r="754" ht="15.75" customHeight="1" x14ac:dyDescent="0.15"/>
    <row r="755" ht="15.75" customHeight="1" x14ac:dyDescent="0.15"/>
    <row r="756" ht="15.75" customHeight="1" x14ac:dyDescent="0.15"/>
    <row r="757" ht="15.75" customHeight="1" x14ac:dyDescent="0.15"/>
    <row r="758" ht="15.75" customHeight="1" x14ac:dyDescent="0.15"/>
    <row r="759" ht="15.75" customHeight="1" x14ac:dyDescent="0.15"/>
    <row r="760" ht="15.75" customHeight="1" x14ac:dyDescent="0.15"/>
    <row r="761" ht="15.75" customHeight="1" x14ac:dyDescent="0.15"/>
    <row r="762" ht="15.75" customHeight="1" x14ac:dyDescent="0.15"/>
    <row r="763" ht="15.75" customHeight="1" x14ac:dyDescent="0.15"/>
    <row r="764" ht="15.75" customHeight="1" x14ac:dyDescent="0.15"/>
    <row r="765" ht="15.75" customHeight="1" x14ac:dyDescent="0.15"/>
    <row r="766" ht="15.75" customHeight="1" x14ac:dyDescent="0.15"/>
    <row r="767" ht="15.75" customHeight="1" x14ac:dyDescent="0.15"/>
    <row r="768" ht="15.75" customHeight="1" x14ac:dyDescent="0.15"/>
    <row r="769" ht="15.75" customHeight="1" x14ac:dyDescent="0.15"/>
    <row r="770" ht="15.75" customHeight="1" x14ac:dyDescent="0.15"/>
    <row r="771" ht="15.75" customHeight="1" x14ac:dyDescent="0.15"/>
    <row r="772" ht="15.75" customHeight="1" x14ac:dyDescent="0.15"/>
    <row r="773" ht="15.75" customHeight="1" x14ac:dyDescent="0.15"/>
    <row r="774" ht="15.75" customHeight="1" x14ac:dyDescent="0.15"/>
    <row r="775" ht="15.75" customHeight="1" x14ac:dyDescent="0.15"/>
    <row r="776" ht="15.75" customHeight="1" x14ac:dyDescent="0.15"/>
    <row r="777" ht="15.75" customHeight="1" x14ac:dyDescent="0.15"/>
    <row r="778" ht="15.75" customHeight="1" x14ac:dyDescent="0.15"/>
    <row r="779" ht="15.75" customHeight="1" x14ac:dyDescent="0.15"/>
    <row r="780" ht="15.75" customHeight="1" x14ac:dyDescent="0.15"/>
    <row r="781" ht="15.75" customHeight="1" x14ac:dyDescent="0.15"/>
    <row r="782" ht="15.75" customHeight="1" x14ac:dyDescent="0.15"/>
    <row r="783" ht="15.75" customHeight="1" x14ac:dyDescent="0.15"/>
    <row r="784" ht="15.75" customHeight="1" x14ac:dyDescent="0.15"/>
    <row r="785" ht="15.75" customHeight="1" x14ac:dyDescent="0.15"/>
    <row r="786" ht="15.75" customHeight="1" x14ac:dyDescent="0.15"/>
    <row r="787" ht="15.75" customHeight="1" x14ac:dyDescent="0.15"/>
    <row r="788" ht="15.75" customHeight="1" x14ac:dyDescent="0.15"/>
    <row r="789" ht="15.75" customHeight="1" x14ac:dyDescent="0.15"/>
    <row r="790" ht="15.75" customHeight="1" x14ac:dyDescent="0.15"/>
    <row r="791" ht="15.75" customHeight="1" x14ac:dyDescent="0.15"/>
    <row r="792" ht="15.75" customHeight="1" x14ac:dyDescent="0.15"/>
    <row r="793" ht="15.75" customHeight="1" x14ac:dyDescent="0.15"/>
    <row r="794" ht="15.75" customHeight="1" x14ac:dyDescent="0.15"/>
    <row r="795" ht="15.75" customHeight="1" x14ac:dyDescent="0.15"/>
    <row r="796" ht="15.75" customHeight="1" x14ac:dyDescent="0.15"/>
    <row r="797" ht="15.75" customHeight="1" x14ac:dyDescent="0.15"/>
    <row r="798" ht="15.75" customHeight="1" x14ac:dyDescent="0.15"/>
    <row r="799" ht="15.75" customHeight="1" x14ac:dyDescent="0.15"/>
    <row r="800" ht="15.75" customHeight="1" x14ac:dyDescent="0.15"/>
    <row r="801" ht="15.75" customHeight="1" x14ac:dyDescent="0.15"/>
    <row r="802" ht="15.75" customHeight="1" x14ac:dyDescent="0.15"/>
    <row r="803" ht="15.75" customHeight="1" x14ac:dyDescent="0.15"/>
    <row r="804" ht="15.75" customHeight="1" x14ac:dyDescent="0.15"/>
    <row r="805" ht="15.75" customHeight="1" x14ac:dyDescent="0.15"/>
    <row r="806" ht="15.75" customHeight="1" x14ac:dyDescent="0.15"/>
    <row r="807" ht="15.75" customHeight="1" x14ac:dyDescent="0.15"/>
    <row r="808" ht="15.75" customHeight="1" x14ac:dyDescent="0.15"/>
    <row r="809" ht="15.75" customHeight="1" x14ac:dyDescent="0.15"/>
    <row r="810" ht="15.75" customHeight="1" x14ac:dyDescent="0.15"/>
    <row r="811" ht="15.75" customHeight="1" x14ac:dyDescent="0.15"/>
    <row r="812" ht="15.75" customHeight="1" x14ac:dyDescent="0.15"/>
    <row r="813" ht="15.75" customHeight="1" x14ac:dyDescent="0.15"/>
    <row r="814" ht="15.75" customHeight="1" x14ac:dyDescent="0.15"/>
    <row r="815" ht="15.75" customHeight="1" x14ac:dyDescent="0.15"/>
    <row r="816" ht="15.75" customHeight="1" x14ac:dyDescent="0.15"/>
    <row r="817" ht="15.75" customHeight="1" x14ac:dyDescent="0.15"/>
    <row r="818" ht="15.75" customHeight="1" x14ac:dyDescent="0.15"/>
    <row r="819" ht="15.75" customHeight="1" x14ac:dyDescent="0.15"/>
    <row r="820" ht="15.75" customHeight="1" x14ac:dyDescent="0.15"/>
    <row r="821" ht="15.75" customHeight="1" x14ac:dyDescent="0.15"/>
    <row r="822" ht="15.75" customHeight="1" x14ac:dyDescent="0.15"/>
    <row r="823" ht="15.75" customHeight="1" x14ac:dyDescent="0.15"/>
    <row r="824" ht="15.75" customHeight="1" x14ac:dyDescent="0.15"/>
    <row r="825" ht="15.75" customHeight="1" x14ac:dyDescent="0.15"/>
    <row r="826" ht="15.75" customHeight="1" x14ac:dyDescent="0.15"/>
    <row r="827" ht="15.75" customHeight="1" x14ac:dyDescent="0.15"/>
    <row r="828" ht="15.75" customHeight="1" x14ac:dyDescent="0.15"/>
    <row r="829" ht="15.75" customHeight="1" x14ac:dyDescent="0.15"/>
    <row r="830" ht="15.75" customHeight="1" x14ac:dyDescent="0.15"/>
    <row r="831" ht="15.75" customHeight="1" x14ac:dyDescent="0.15"/>
    <row r="832" ht="15.75" customHeight="1" x14ac:dyDescent="0.15"/>
    <row r="833" ht="15.75" customHeight="1" x14ac:dyDescent="0.15"/>
    <row r="834" ht="15.75" customHeight="1" x14ac:dyDescent="0.15"/>
    <row r="835" ht="15.75" customHeight="1" x14ac:dyDescent="0.15"/>
    <row r="836" ht="15.75" customHeight="1" x14ac:dyDescent="0.15"/>
    <row r="837" ht="15.75" customHeight="1" x14ac:dyDescent="0.15"/>
    <row r="838" ht="15.75" customHeight="1" x14ac:dyDescent="0.15"/>
    <row r="839" ht="15.75" customHeight="1" x14ac:dyDescent="0.15"/>
    <row r="840" ht="15.75" customHeight="1" x14ac:dyDescent="0.15"/>
    <row r="841" ht="15.75" customHeight="1" x14ac:dyDescent="0.15"/>
    <row r="842" ht="15.75" customHeight="1" x14ac:dyDescent="0.15"/>
    <row r="843" ht="15.75" customHeight="1" x14ac:dyDescent="0.15"/>
    <row r="844" ht="15.75" customHeight="1" x14ac:dyDescent="0.15"/>
    <row r="845" ht="15.75" customHeight="1" x14ac:dyDescent="0.15"/>
    <row r="846" ht="15.75" customHeight="1" x14ac:dyDescent="0.15"/>
    <row r="847" ht="15.75" customHeight="1" x14ac:dyDescent="0.15"/>
    <row r="848" ht="15.75" customHeight="1" x14ac:dyDescent="0.15"/>
    <row r="849" ht="15.75" customHeight="1" x14ac:dyDescent="0.15"/>
    <row r="850" ht="15.75" customHeight="1" x14ac:dyDescent="0.15"/>
    <row r="851" ht="15.75" customHeight="1" x14ac:dyDescent="0.15"/>
    <row r="852" ht="15.75" customHeight="1" x14ac:dyDescent="0.15"/>
    <row r="853" ht="15.75" customHeight="1" x14ac:dyDescent="0.15"/>
    <row r="854" ht="15.75" customHeight="1" x14ac:dyDescent="0.15"/>
    <row r="855" ht="15.75" customHeight="1" x14ac:dyDescent="0.15"/>
    <row r="856" ht="15.75" customHeight="1" x14ac:dyDescent="0.15"/>
    <row r="857" ht="15.75" customHeight="1" x14ac:dyDescent="0.15"/>
    <row r="858" ht="15.75" customHeight="1" x14ac:dyDescent="0.15"/>
    <row r="859" ht="15.75" customHeight="1" x14ac:dyDescent="0.15"/>
    <row r="860" ht="15.75" customHeight="1" x14ac:dyDescent="0.15"/>
    <row r="861" ht="15.75" customHeight="1" x14ac:dyDescent="0.15"/>
    <row r="862" ht="15.75" customHeight="1" x14ac:dyDescent="0.15"/>
    <row r="863" ht="15.75" customHeight="1" x14ac:dyDescent="0.15"/>
    <row r="864" ht="15.75" customHeight="1" x14ac:dyDescent="0.15"/>
    <row r="865" ht="15.75" customHeight="1" x14ac:dyDescent="0.15"/>
    <row r="866" ht="15.75" customHeight="1" x14ac:dyDescent="0.15"/>
    <row r="867" ht="15.75" customHeight="1" x14ac:dyDescent="0.15"/>
    <row r="868" ht="15.75" customHeight="1" x14ac:dyDescent="0.15"/>
    <row r="869" ht="15.75" customHeight="1" x14ac:dyDescent="0.15"/>
    <row r="870" ht="15.75" customHeight="1" x14ac:dyDescent="0.15"/>
    <row r="871" ht="15.75" customHeight="1" x14ac:dyDescent="0.15"/>
    <row r="872" ht="15.75" customHeight="1" x14ac:dyDescent="0.15"/>
    <row r="873" ht="15.75" customHeight="1" x14ac:dyDescent="0.15"/>
    <row r="874" ht="15.75" customHeight="1" x14ac:dyDescent="0.15"/>
    <row r="875" ht="15.75" customHeight="1" x14ac:dyDescent="0.15"/>
    <row r="876" ht="15.75" customHeight="1" x14ac:dyDescent="0.15"/>
    <row r="877" ht="15.75" customHeight="1" x14ac:dyDescent="0.15"/>
    <row r="878" ht="15.75" customHeight="1" x14ac:dyDescent="0.15"/>
    <row r="879" ht="15.75" customHeight="1" x14ac:dyDescent="0.15"/>
    <row r="880" ht="15.75" customHeight="1" x14ac:dyDescent="0.15"/>
    <row r="881" ht="15.75" customHeight="1" x14ac:dyDescent="0.15"/>
    <row r="882" ht="15.75" customHeight="1" x14ac:dyDescent="0.15"/>
    <row r="883" ht="15.75" customHeight="1" x14ac:dyDescent="0.15"/>
    <row r="884" ht="15.75" customHeight="1" x14ac:dyDescent="0.15"/>
    <row r="885" ht="15.75" customHeight="1" x14ac:dyDescent="0.15"/>
    <row r="886" ht="15.75" customHeight="1" x14ac:dyDescent="0.15"/>
    <row r="887" ht="15.75" customHeight="1" x14ac:dyDescent="0.15"/>
    <row r="888" ht="15.75" customHeight="1" x14ac:dyDescent="0.15"/>
    <row r="889" ht="15.75" customHeight="1" x14ac:dyDescent="0.15"/>
    <row r="890" ht="15.75" customHeight="1" x14ac:dyDescent="0.15"/>
    <row r="891" ht="15.75" customHeight="1" x14ac:dyDescent="0.15"/>
    <row r="892" ht="15.75" customHeight="1" x14ac:dyDescent="0.15"/>
    <row r="893" ht="15.75" customHeight="1" x14ac:dyDescent="0.15"/>
    <row r="894" ht="15.75" customHeight="1" x14ac:dyDescent="0.15"/>
    <row r="895" ht="15.75" customHeight="1" x14ac:dyDescent="0.15"/>
    <row r="896" ht="15.75" customHeight="1" x14ac:dyDescent="0.15"/>
    <row r="897" ht="15.75" customHeight="1" x14ac:dyDescent="0.15"/>
    <row r="898" ht="15.75" customHeight="1" x14ac:dyDescent="0.15"/>
    <row r="899" ht="15.75" customHeight="1" x14ac:dyDescent="0.15"/>
    <row r="900" ht="15.75" customHeight="1" x14ac:dyDescent="0.15"/>
    <row r="901" ht="15.75" customHeight="1" x14ac:dyDescent="0.15"/>
    <row r="902" ht="15.75" customHeight="1" x14ac:dyDescent="0.15"/>
    <row r="903" ht="15.75" customHeight="1" x14ac:dyDescent="0.15"/>
    <row r="904" ht="15.75" customHeight="1" x14ac:dyDescent="0.15"/>
    <row r="905" ht="15.75" customHeight="1" x14ac:dyDescent="0.15"/>
    <row r="906" ht="15.75" customHeight="1" x14ac:dyDescent="0.15"/>
    <row r="907" ht="15.75" customHeight="1" x14ac:dyDescent="0.15"/>
    <row r="908" ht="15.75" customHeight="1" x14ac:dyDescent="0.15"/>
    <row r="909" ht="15.75" customHeight="1" x14ac:dyDescent="0.15"/>
    <row r="910" ht="15.75" customHeight="1" x14ac:dyDescent="0.15"/>
    <row r="911" ht="15.75" customHeight="1" x14ac:dyDescent="0.15"/>
    <row r="912" ht="15.75" customHeight="1" x14ac:dyDescent="0.15"/>
    <row r="913" ht="15.75" customHeight="1" x14ac:dyDescent="0.15"/>
    <row r="914" ht="15.75" customHeight="1" x14ac:dyDescent="0.15"/>
    <row r="915" ht="15.75" customHeight="1" x14ac:dyDescent="0.15"/>
    <row r="916" ht="15.75" customHeight="1" x14ac:dyDescent="0.15"/>
    <row r="917" ht="15.75" customHeight="1" x14ac:dyDescent="0.15"/>
    <row r="918" ht="15.75" customHeight="1" x14ac:dyDescent="0.15"/>
    <row r="919" ht="15.75" customHeight="1" x14ac:dyDescent="0.15"/>
    <row r="920" ht="15.75" customHeight="1" x14ac:dyDescent="0.15"/>
    <row r="921" ht="15.75" customHeight="1" x14ac:dyDescent="0.15"/>
    <row r="922" ht="15.75" customHeight="1" x14ac:dyDescent="0.15"/>
    <row r="923" ht="15.75" customHeight="1" x14ac:dyDescent="0.15"/>
    <row r="924" ht="15.75" customHeight="1" x14ac:dyDescent="0.15"/>
    <row r="925" ht="15.75" customHeight="1" x14ac:dyDescent="0.15"/>
    <row r="926" ht="15.75" customHeight="1" x14ac:dyDescent="0.15"/>
    <row r="927" ht="15.75" customHeight="1" x14ac:dyDescent="0.15"/>
    <row r="928" ht="15.75" customHeight="1" x14ac:dyDescent="0.15"/>
    <row r="929" ht="15.75" customHeight="1" x14ac:dyDescent="0.15"/>
    <row r="930" ht="15.75" customHeight="1" x14ac:dyDescent="0.15"/>
    <row r="931" ht="15.75" customHeight="1" x14ac:dyDescent="0.15"/>
    <row r="932" ht="15.75" customHeight="1" x14ac:dyDescent="0.15"/>
    <row r="933" ht="15.75" customHeight="1" x14ac:dyDescent="0.15"/>
    <row r="934" ht="15.75" customHeight="1" x14ac:dyDescent="0.15"/>
    <row r="935" ht="15.75" customHeight="1" x14ac:dyDescent="0.15"/>
    <row r="936" ht="15.75" customHeight="1" x14ac:dyDescent="0.15"/>
    <row r="937" ht="15.75" customHeight="1" x14ac:dyDescent="0.15"/>
    <row r="938" ht="15.75" customHeight="1" x14ac:dyDescent="0.15"/>
    <row r="939" ht="15.75" customHeight="1" x14ac:dyDescent="0.15"/>
    <row r="940" ht="15.75" customHeight="1" x14ac:dyDescent="0.15"/>
    <row r="941" ht="15.75" customHeight="1" x14ac:dyDescent="0.15"/>
    <row r="942" ht="15.75" customHeight="1" x14ac:dyDescent="0.15"/>
    <row r="943" ht="15.75" customHeight="1" x14ac:dyDescent="0.15"/>
    <row r="944" ht="15.75" customHeight="1" x14ac:dyDescent="0.15"/>
    <row r="945" ht="15.75" customHeight="1" x14ac:dyDescent="0.15"/>
    <row r="946" ht="15.75" customHeight="1" x14ac:dyDescent="0.15"/>
    <row r="947" ht="15.75" customHeight="1" x14ac:dyDescent="0.15"/>
    <row r="948" ht="15.75" customHeight="1" x14ac:dyDescent="0.15"/>
    <row r="949" ht="15.75" customHeight="1" x14ac:dyDescent="0.15"/>
    <row r="950" ht="15.75" customHeight="1" x14ac:dyDescent="0.15"/>
    <row r="951" ht="15.75" customHeight="1" x14ac:dyDescent="0.15"/>
    <row r="952" ht="15.75" customHeight="1" x14ac:dyDescent="0.15"/>
    <row r="953" ht="15.75" customHeight="1" x14ac:dyDescent="0.15"/>
    <row r="954" ht="15.75" customHeight="1" x14ac:dyDescent="0.15"/>
    <row r="955" ht="15.75" customHeight="1" x14ac:dyDescent="0.15"/>
    <row r="956" ht="15.75" customHeight="1" x14ac:dyDescent="0.15"/>
    <row r="957" ht="15.75" customHeight="1" x14ac:dyDescent="0.15"/>
    <row r="958" ht="15.75" customHeight="1" x14ac:dyDescent="0.15"/>
    <row r="959" ht="15.75" customHeight="1" x14ac:dyDescent="0.15"/>
    <row r="960" ht="15.75" customHeight="1" x14ac:dyDescent="0.15"/>
    <row r="961" ht="15.75" customHeight="1" x14ac:dyDescent="0.15"/>
    <row r="962" ht="15.75" customHeight="1" x14ac:dyDescent="0.15"/>
    <row r="963" ht="15.75" customHeight="1" x14ac:dyDescent="0.15"/>
    <row r="964" ht="15.75" customHeight="1" x14ac:dyDescent="0.15"/>
    <row r="965" ht="15.75" customHeight="1" x14ac:dyDescent="0.15"/>
    <row r="966" ht="15.75" customHeight="1" x14ac:dyDescent="0.15"/>
    <row r="967" ht="15.75" customHeight="1" x14ac:dyDescent="0.15"/>
    <row r="968" ht="15.75" customHeight="1" x14ac:dyDescent="0.15"/>
    <row r="969" ht="15.75" customHeight="1" x14ac:dyDescent="0.15"/>
    <row r="970" ht="15.75" customHeight="1" x14ac:dyDescent="0.15"/>
    <row r="971" ht="15.75" customHeight="1" x14ac:dyDescent="0.15"/>
    <row r="972" ht="15.75" customHeight="1" x14ac:dyDescent="0.15"/>
    <row r="973" ht="15.75" customHeight="1" x14ac:dyDescent="0.15"/>
    <row r="974" ht="15.75" customHeight="1" x14ac:dyDescent="0.15"/>
    <row r="975" ht="15.75" customHeight="1" x14ac:dyDescent="0.15"/>
    <row r="976" ht="15.75" customHeight="1" x14ac:dyDescent="0.15"/>
    <row r="977" ht="15.75" customHeight="1" x14ac:dyDescent="0.15"/>
    <row r="978" ht="15.75" customHeight="1" x14ac:dyDescent="0.15"/>
    <row r="979" ht="15.75" customHeight="1" x14ac:dyDescent="0.15"/>
    <row r="980" ht="15.75" customHeight="1" x14ac:dyDescent="0.15"/>
    <row r="981" ht="15.75" customHeight="1" x14ac:dyDescent="0.15"/>
    <row r="982" ht="15.75" customHeight="1" x14ac:dyDescent="0.15"/>
    <row r="983" ht="15.75" customHeight="1" x14ac:dyDescent="0.15"/>
    <row r="984" ht="15.75" customHeight="1" x14ac:dyDescent="0.15"/>
    <row r="985" ht="15.75" customHeight="1" x14ac:dyDescent="0.15"/>
    <row r="986" ht="15.75" customHeight="1" x14ac:dyDescent="0.15"/>
    <row r="987" ht="15.75" customHeight="1" x14ac:dyDescent="0.15"/>
    <row r="988" ht="15.75" customHeight="1" x14ac:dyDescent="0.15"/>
    <row r="989" ht="15.75" customHeight="1" x14ac:dyDescent="0.15"/>
    <row r="990" ht="15.75" customHeight="1" x14ac:dyDescent="0.15"/>
    <row r="991" ht="15.75" customHeight="1" x14ac:dyDescent="0.15"/>
    <row r="992" ht="15.75" customHeight="1" x14ac:dyDescent="0.15"/>
    <row r="993" ht="15.75" customHeight="1" x14ac:dyDescent="0.15"/>
    <row r="994" ht="15.75" customHeight="1" x14ac:dyDescent="0.15"/>
    <row r="995" ht="15.75" customHeight="1" x14ac:dyDescent="0.15"/>
    <row r="996" ht="15.75" customHeight="1" x14ac:dyDescent="0.15"/>
    <row r="997" ht="15.75" customHeight="1" x14ac:dyDescent="0.15"/>
    <row r="998" ht="15.75" customHeight="1" x14ac:dyDescent="0.15"/>
    <row r="999" ht="15.75" customHeight="1" x14ac:dyDescent="0.15"/>
    <row r="1000" ht="15.75" customHeight="1" x14ac:dyDescent="0.15"/>
  </sheetData>
  <sheetProtection algorithmName="SHA-512" hashValue="oM4LnXXkoLE50uyfwWC/ttswpTyDQM+PSF/v/wIZ+NdBNixzlCAamQn+usn72mDlxAEeyObzVeiCPLUtqd7PqA==" saltValue="pGQuglGlmQhhdRzdhPe8nA==" spinCount="100000" sheet="1" objects="1" scenarios="1" selectLockedCells="1"/>
  <mergeCells count="30">
    <mergeCell ref="F3:O3"/>
    <mergeCell ref="B9:O9"/>
    <mergeCell ref="B12:O15"/>
    <mergeCell ref="B18:O22"/>
    <mergeCell ref="B26:D26"/>
    <mergeCell ref="E26:O26"/>
    <mergeCell ref="E27:O27"/>
    <mergeCell ref="B34:D34"/>
    <mergeCell ref="B35:D35"/>
    <mergeCell ref="B36:D36"/>
    <mergeCell ref="B27:D27"/>
    <mergeCell ref="B28:C28"/>
    <mergeCell ref="B29:D29"/>
    <mergeCell ref="B30:D30"/>
    <mergeCell ref="B31:C31"/>
    <mergeCell ref="B32:D32"/>
    <mergeCell ref="B33:D33"/>
    <mergeCell ref="E35:O35"/>
    <mergeCell ref="E36:O36"/>
    <mergeCell ref="C42:O42"/>
    <mergeCell ref="C43:O43"/>
    <mergeCell ref="C44:O44"/>
    <mergeCell ref="C45:O45"/>
    <mergeCell ref="E28:O28"/>
    <mergeCell ref="E29:O29"/>
    <mergeCell ref="E30:O30"/>
    <mergeCell ref="E31:O31"/>
    <mergeCell ref="E32:O32"/>
    <mergeCell ref="E33:O33"/>
    <mergeCell ref="E34:O34"/>
  </mergeCells>
  <hyperlinks>
    <hyperlink ref="H6" r:id="rId1" xr:uid="{00000000-0004-0000-0000-000000000000}"/>
  </hyperlinks>
  <pageMargins left="0.7" right="0.7" top="0.75" bottom="0.75" header="0" footer="0"/>
  <pageSetup paperSize="9" orientation="portrait"/>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sheetPr>
  <dimension ref="A1:T1000"/>
  <sheetViews>
    <sheetView showGridLines="0" workbookViewId="0">
      <selection activeCell="O5" sqref="O5"/>
    </sheetView>
  </sheetViews>
  <sheetFormatPr baseColWidth="10" defaultColWidth="12.6640625" defaultRowHeight="15" customHeight="1" x14ac:dyDescent="0.15"/>
  <cols>
    <col min="1" max="1" width="10.6640625" customWidth="1"/>
    <col min="2" max="2" width="15.83203125" customWidth="1"/>
    <col min="3" max="3" width="10.6640625" customWidth="1"/>
    <col min="4" max="4" width="16.83203125" customWidth="1"/>
    <col min="5" max="5" width="4.33203125" customWidth="1"/>
    <col min="6" max="6" width="11.83203125" customWidth="1"/>
    <col min="7" max="26" width="10.6640625" customWidth="1"/>
  </cols>
  <sheetData>
    <row r="1" spans="1:20" ht="12.75" customHeight="1" x14ac:dyDescent="0.2">
      <c r="B1" s="1"/>
      <c r="O1" s="14"/>
    </row>
    <row r="2" spans="1:20" ht="12" customHeight="1" x14ac:dyDescent="0.2">
      <c r="B2" s="1"/>
      <c r="C2" s="1"/>
      <c r="D2" s="1"/>
      <c r="E2" s="1"/>
      <c r="F2" s="1"/>
      <c r="G2" s="1"/>
      <c r="H2" s="1"/>
      <c r="I2" s="1"/>
      <c r="J2" s="1"/>
      <c r="K2" s="1"/>
      <c r="L2" s="1"/>
    </row>
    <row r="3" spans="1:20" ht="43" customHeight="1" x14ac:dyDescent="0.3">
      <c r="B3" s="1"/>
      <c r="C3" s="15"/>
      <c r="D3" s="1"/>
      <c r="E3" s="16"/>
      <c r="F3" s="1"/>
      <c r="H3" s="17" t="s">
        <v>0</v>
      </c>
      <c r="I3" s="14"/>
      <c r="J3" s="14"/>
      <c r="K3" s="14"/>
      <c r="L3" s="14"/>
      <c r="M3" s="14"/>
      <c r="N3" s="14"/>
    </row>
    <row r="4" spans="1:20" ht="12.75" customHeight="1" x14ac:dyDescent="0.2">
      <c r="B4" s="1"/>
      <c r="C4" s="15"/>
      <c r="D4" s="1"/>
      <c r="F4" s="1"/>
      <c r="G4" s="1"/>
      <c r="L4" s="1"/>
    </row>
    <row r="5" spans="1:20" ht="12.75" customHeight="1" x14ac:dyDescent="0.2">
      <c r="B5" s="1"/>
      <c r="C5" s="1"/>
      <c r="D5" s="18"/>
      <c r="G5" s="18"/>
      <c r="H5" s="1" t="s">
        <v>1</v>
      </c>
      <c r="I5" s="3">
        <v>1</v>
      </c>
      <c r="K5" s="1"/>
    </row>
    <row r="6" spans="1:20" ht="12.75" customHeight="1" x14ac:dyDescent="0.2">
      <c r="B6" s="6"/>
      <c r="C6" s="6"/>
      <c r="D6" s="6"/>
      <c r="E6" s="5"/>
      <c r="F6" s="5"/>
      <c r="G6" s="19"/>
      <c r="H6" s="20" t="s">
        <v>2</v>
      </c>
      <c r="I6" s="21" t="s">
        <v>3</v>
      </c>
      <c r="J6" s="19"/>
      <c r="K6" s="20"/>
      <c r="L6" s="5"/>
      <c r="M6" s="5"/>
      <c r="N6" s="5"/>
      <c r="O6" s="5"/>
    </row>
    <row r="7" spans="1:20" ht="7" customHeight="1" x14ac:dyDescent="0.15"/>
    <row r="8" spans="1:20" ht="12.75" hidden="1" customHeight="1" x14ac:dyDescent="0.15"/>
    <row r="9" spans="1:20" ht="3" hidden="1" customHeight="1" x14ac:dyDescent="0.15">
      <c r="A9" s="18"/>
    </row>
    <row r="10" spans="1:20" ht="12" hidden="1" customHeight="1" x14ac:dyDescent="0.15">
      <c r="A10" s="18"/>
    </row>
    <row r="11" spans="1:20" ht="1" hidden="1" customHeight="1" x14ac:dyDescent="0.15">
      <c r="A11" s="18"/>
    </row>
    <row r="12" spans="1:20" ht="37" customHeight="1" x14ac:dyDescent="0.3">
      <c r="A12" s="18"/>
      <c r="B12" s="420" t="s">
        <v>40</v>
      </c>
      <c r="C12" s="394"/>
      <c r="D12" s="394"/>
      <c r="E12" s="394"/>
      <c r="F12" s="394"/>
      <c r="G12" s="394"/>
      <c r="H12" s="394"/>
      <c r="I12" s="394"/>
      <c r="J12" s="394"/>
      <c r="K12" s="394"/>
      <c r="L12" s="394"/>
      <c r="M12" s="394"/>
      <c r="N12" s="394"/>
      <c r="O12" s="394"/>
      <c r="P12" s="394"/>
      <c r="Q12" s="394"/>
      <c r="R12" s="394"/>
      <c r="S12" s="394"/>
      <c r="T12" s="395"/>
    </row>
    <row r="13" spans="1:20" ht="15.75" customHeight="1" x14ac:dyDescent="0.15">
      <c r="A13" s="18"/>
      <c r="B13" s="22"/>
      <c r="C13" s="22"/>
      <c r="D13" s="22"/>
      <c r="E13" s="22"/>
      <c r="F13" s="22"/>
      <c r="G13" s="22"/>
      <c r="H13" s="22"/>
      <c r="I13" s="22"/>
      <c r="J13" s="22"/>
      <c r="K13" s="22"/>
      <c r="L13" s="22"/>
      <c r="M13" s="22"/>
      <c r="N13" s="22"/>
      <c r="O13" s="22"/>
      <c r="P13" s="18"/>
      <c r="Q13" s="18"/>
      <c r="R13" s="18"/>
      <c r="S13" s="18"/>
    </row>
    <row r="14" spans="1:20" ht="23" customHeight="1" x14ac:dyDescent="0.15">
      <c r="A14" s="18"/>
      <c r="B14" s="23" t="s">
        <v>41</v>
      </c>
      <c r="C14" s="23"/>
      <c r="D14" s="23"/>
      <c r="E14" s="23"/>
      <c r="F14" s="24"/>
      <c r="G14" s="24"/>
      <c r="H14" s="24"/>
      <c r="I14" s="24"/>
      <c r="J14" s="24"/>
      <c r="K14" s="24"/>
      <c r="L14" s="24"/>
      <c r="M14" s="24"/>
      <c r="N14" s="24"/>
      <c r="O14" s="24"/>
      <c r="P14" s="18"/>
      <c r="Q14" s="25"/>
      <c r="R14" s="25"/>
      <c r="S14" s="25"/>
      <c r="T14" s="25"/>
    </row>
    <row r="15" spans="1:20" ht="13.5" customHeight="1" x14ac:dyDescent="0.15">
      <c r="A15" s="18"/>
      <c r="B15" s="26"/>
      <c r="C15" s="24"/>
      <c r="D15" s="24"/>
      <c r="E15" s="24"/>
      <c r="F15" s="24"/>
      <c r="G15" s="24"/>
      <c r="H15" s="24"/>
      <c r="I15" s="24"/>
      <c r="J15" s="24"/>
      <c r="K15" s="24"/>
      <c r="L15" s="24"/>
      <c r="M15" s="24"/>
      <c r="N15" s="24"/>
      <c r="O15" s="24"/>
      <c r="P15" s="18"/>
      <c r="Q15" s="25"/>
      <c r="R15" s="25"/>
      <c r="S15" s="25"/>
      <c r="T15" s="25"/>
    </row>
    <row r="16" spans="1:20" ht="27" customHeight="1" x14ac:dyDescent="0.2">
      <c r="A16" s="18"/>
      <c r="B16" s="27" t="s">
        <v>42</v>
      </c>
      <c r="C16" s="27"/>
      <c r="D16" s="28"/>
      <c r="E16" s="29"/>
      <c r="G16" s="30" t="s">
        <v>43</v>
      </c>
      <c r="H16" s="30"/>
      <c r="I16" s="31"/>
      <c r="J16" s="32"/>
      <c r="L16" s="30" t="s">
        <v>44</v>
      </c>
      <c r="M16" s="30"/>
      <c r="N16" s="31"/>
      <c r="O16" s="32"/>
      <c r="Q16" s="421" t="s">
        <v>45</v>
      </c>
      <c r="R16" s="395"/>
      <c r="S16" s="33"/>
      <c r="T16" s="34"/>
    </row>
    <row r="17" spans="1:20" ht="12.75" customHeight="1" x14ac:dyDescent="0.15">
      <c r="A17" s="18"/>
      <c r="B17" s="27"/>
      <c r="C17" s="27"/>
      <c r="D17" s="27"/>
      <c r="E17" s="29"/>
      <c r="G17" s="35"/>
      <c r="H17" s="31"/>
      <c r="I17" s="31"/>
      <c r="J17" s="32"/>
      <c r="L17" s="35"/>
      <c r="M17" s="31"/>
      <c r="N17" s="31"/>
      <c r="O17" s="32"/>
      <c r="Q17" s="33"/>
      <c r="R17" s="33"/>
      <c r="S17" s="33"/>
      <c r="T17" s="34"/>
    </row>
    <row r="18" spans="1:20" ht="12.75" customHeight="1" x14ac:dyDescent="0.15">
      <c r="A18" s="18"/>
      <c r="B18" s="422" t="s">
        <v>46</v>
      </c>
      <c r="C18" s="423"/>
      <c r="D18" s="423"/>
      <c r="E18" s="424"/>
      <c r="G18" s="425" t="s">
        <v>47</v>
      </c>
      <c r="H18" s="423"/>
      <c r="I18" s="423"/>
      <c r="J18" s="424"/>
      <c r="L18" s="425" t="s">
        <v>48</v>
      </c>
      <c r="M18" s="423"/>
      <c r="N18" s="423"/>
      <c r="O18" s="424"/>
      <c r="Q18" s="426" t="s">
        <v>49</v>
      </c>
      <c r="R18" s="423"/>
      <c r="S18" s="423"/>
      <c r="T18" s="424"/>
    </row>
    <row r="19" spans="1:20" ht="12.75" customHeight="1" x14ac:dyDescent="0.15">
      <c r="A19" s="18"/>
      <c r="B19" s="411"/>
      <c r="C19" s="412"/>
      <c r="D19" s="412"/>
      <c r="E19" s="413"/>
      <c r="G19" s="411"/>
      <c r="H19" s="412"/>
      <c r="I19" s="412"/>
      <c r="J19" s="413"/>
      <c r="L19" s="411"/>
      <c r="M19" s="412"/>
      <c r="N19" s="412"/>
      <c r="O19" s="413"/>
      <c r="Q19" s="411"/>
      <c r="R19" s="412"/>
      <c r="S19" s="412"/>
      <c r="T19" s="413"/>
    </row>
    <row r="20" spans="1:20" ht="12.75" customHeight="1" x14ac:dyDescent="0.15">
      <c r="A20" s="18"/>
      <c r="B20" s="411"/>
      <c r="C20" s="412"/>
      <c r="D20" s="412"/>
      <c r="E20" s="413"/>
      <c r="G20" s="411"/>
      <c r="H20" s="412"/>
      <c r="I20" s="412"/>
      <c r="J20" s="413"/>
      <c r="L20" s="411"/>
      <c r="M20" s="412"/>
      <c r="N20" s="412"/>
      <c r="O20" s="413"/>
      <c r="Q20" s="411"/>
      <c r="R20" s="412"/>
      <c r="S20" s="412"/>
      <c r="T20" s="413"/>
    </row>
    <row r="21" spans="1:20" ht="13.5" customHeight="1" x14ac:dyDescent="0.15">
      <c r="B21" s="411"/>
      <c r="C21" s="412"/>
      <c r="D21" s="412"/>
      <c r="E21" s="413"/>
      <c r="G21" s="411"/>
      <c r="H21" s="412"/>
      <c r="I21" s="412"/>
      <c r="J21" s="413"/>
      <c r="L21" s="411"/>
      <c r="M21" s="412"/>
      <c r="N21" s="412"/>
      <c r="O21" s="413"/>
      <c r="Q21" s="411"/>
      <c r="R21" s="412"/>
      <c r="S21" s="412"/>
      <c r="T21" s="413"/>
    </row>
    <row r="22" spans="1:20" ht="13.5" customHeight="1" x14ac:dyDescent="0.15">
      <c r="B22" s="411"/>
      <c r="C22" s="412"/>
      <c r="D22" s="412"/>
      <c r="E22" s="413"/>
      <c r="G22" s="411"/>
      <c r="H22" s="412"/>
      <c r="I22" s="412"/>
      <c r="J22" s="413"/>
      <c r="L22" s="411"/>
      <c r="M22" s="412"/>
      <c r="N22" s="412"/>
      <c r="O22" s="413"/>
      <c r="Q22" s="411"/>
      <c r="R22" s="412"/>
      <c r="S22" s="412"/>
      <c r="T22" s="413"/>
    </row>
    <row r="23" spans="1:20" ht="13.5" customHeight="1" x14ac:dyDescent="0.15">
      <c r="B23" s="411"/>
      <c r="C23" s="412"/>
      <c r="D23" s="412"/>
      <c r="E23" s="413"/>
      <c r="G23" s="411"/>
      <c r="H23" s="412"/>
      <c r="I23" s="412"/>
      <c r="J23" s="413"/>
      <c r="L23" s="411"/>
      <c r="M23" s="412"/>
      <c r="N23" s="412"/>
      <c r="O23" s="413"/>
      <c r="Q23" s="411"/>
      <c r="R23" s="412"/>
      <c r="S23" s="412"/>
      <c r="T23" s="413"/>
    </row>
    <row r="24" spans="1:20" ht="12.75" customHeight="1" x14ac:dyDescent="0.15">
      <c r="B24" s="411"/>
      <c r="C24" s="412"/>
      <c r="D24" s="412"/>
      <c r="E24" s="413"/>
      <c r="G24" s="411"/>
      <c r="H24" s="412"/>
      <c r="I24" s="412"/>
      <c r="J24" s="413"/>
      <c r="L24" s="411"/>
      <c r="M24" s="412"/>
      <c r="N24" s="412"/>
      <c r="O24" s="413"/>
      <c r="Q24" s="411"/>
      <c r="R24" s="412"/>
      <c r="S24" s="412"/>
      <c r="T24" s="413"/>
    </row>
    <row r="25" spans="1:20" ht="12.75" customHeight="1" x14ac:dyDescent="0.15">
      <c r="B25" s="414"/>
      <c r="C25" s="415"/>
      <c r="D25" s="415"/>
      <c r="E25" s="416"/>
      <c r="G25" s="414"/>
      <c r="H25" s="415"/>
      <c r="I25" s="415"/>
      <c r="J25" s="416"/>
      <c r="L25" s="414"/>
      <c r="M25" s="415"/>
      <c r="N25" s="415"/>
      <c r="O25" s="416"/>
      <c r="Q25" s="414"/>
      <c r="R25" s="415"/>
      <c r="S25" s="415"/>
      <c r="T25" s="416"/>
    </row>
    <row r="26" spans="1:20" ht="2" customHeight="1" x14ac:dyDescent="0.15">
      <c r="R26" s="25"/>
      <c r="S26" s="25"/>
      <c r="T26" s="25"/>
    </row>
    <row r="27" spans="1:20" ht="23" customHeight="1" x14ac:dyDescent="0.15"/>
    <row r="28" spans="1:20" ht="19" customHeight="1" x14ac:dyDescent="0.25">
      <c r="B28" s="8" t="s">
        <v>50</v>
      </c>
      <c r="C28" s="5"/>
      <c r="D28" s="5"/>
      <c r="E28" s="5"/>
      <c r="F28" s="5"/>
      <c r="G28" s="5"/>
      <c r="H28" s="5"/>
      <c r="I28" s="5"/>
      <c r="J28" s="5"/>
      <c r="K28" s="5"/>
      <c r="L28" s="5"/>
      <c r="M28" s="5"/>
      <c r="N28" s="5"/>
      <c r="O28" s="5"/>
    </row>
    <row r="29" spans="1:20" ht="12.75" customHeight="1" x14ac:dyDescent="0.2">
      <c r="B29" s="1"/>
      <c r="C29" s="1"/>
      <c r="D29" s="1"/>
      <c r="E29" s="1"/>
      <c r="F29" s="1"/>
      <c r="G29" s="1"/>
      <c r="H29" s="1"/>
      <c r="I29" s="1"/>
      <c r="J29" s="1"/>
      <c r="K29" s="1"/>
      <c r="L29" s="1"/>
      <c r="M29" s="1"/>
      <c r="N29" s="1"/>
      <c r="O29" s="1"/>
    </row>
    <row r="30" spans="1:20" ht="12.75" customHeight="1" x14ac:dyDescent="0.15">
      <c r="B30" s="12"/>
      <c r="C30" s="427" t="s">
        <v>33</v>
      </c>
      <c r="D30" s="387"/>
      <c r="E30" s="387"/>
      <c r="F30" s="387"/>
      <c r="G30" s="387"/>
      <c r="H30" s="387"/>
      <c r="I30" s="387"/>
      <c r="J30" s="387"/>
      <c r="K30" s="387"/>
      <c r="L30" s="387"/>
      <c r="M30" s="387"/>
      <c r="N30" s="387"/>
      <c r="O30" s="388"/>
    </row>
    <row r="31" spans="1:20" ht="123" customHeight="1" x14ac:dyDescent="0.15">
      <c r="B31" s="36" t="s">
        <v>51</v>
      </c>
      <c r="C31" s="389" t="s">
        <v>52</v>
      </c>
      <c r="D31" s="387"/>
      <c r="E31" s="387"/>
      <c r="F31" s="387"/>
      <c r="G31" s="387"/>
      <c r="H31" s="387"/>
      <c r="I31" s="387"/>
      <c r="J31" s="387"/>
      <c r="K31" s="387"/>
      <c r="L31" s="387"/>
      <c r="M31" s="387"/>
      <c r="N31" s="387"/>
      <c r="O31" s="388"/>
    </row>
    <row r="32" spans="1:20" ht="63.75" customHeight="1" x14ac:dyDescent="0.15">
      <c r="B32" s="36" t="s">
        <v>53</v>
      </c>
      <c r="C32" s="418" t="s">
        <v>54</v>
      </c>
      <c r="D32" s="387"/>
      <c r="E32" s="387"/>
      <c r="F32" s="387"/>
      <c r="G32" s="387"/>
      <c r="H32" s="387"/>
      <c r="I32" s="387"/>
      <c r="J32" s="387"/>
      <c r="K32" s="387"/>
      <c r="L32" s="387"/>
      <c r="M32" s="387"/>
      <c r="N32" s="387"/>
      <c r="O32" s="388"/>
    </row>
    <row r="33" spans="2:15" ht="105.75" customHeight="1" x14ac:dyDescent="0.15">
      <c r="B33" s="36" t="s">
        <v>55</v>
      </c>
      <c r="C33" s="419" t="s">
        <v>56</v>
      </c>
      <c r="D33" s="387"/>
      <c r="E33" s="387"/>
      <c r="F33" s="387"/>
      <c r="G33" s="387"/>
      <c r="H33" s="387"/>
      <c r="I33" s="387"/>
      <c r="J33" s="387"/>
      <c r="K33" s="387"/>
      <c r="L33" s="387"/>
      <c r="M33" s="387"/>
      <c r="N33" s="387"/>
      <c r="O33" s="388"/>
    </row>
    <row r="34" spans="2:15" ht="12.75" customHeight="1" x14ac:dyDescent="0.15"/>
    <row r="35" spans="2:15" ht="12.75" customHeight="1" x14ac:dyDescent="0.15"/>
    <row r="36" spans="2:15" ht="12.75" customHeight="1" x14ac:dyDescent="0.15"/>
    <row r="37" spans="2:15" ht="12.75" customHeight="1" x14ac:dyDescent="0.15"/>
    <row r="38" spans="2:15" ht="12.75" customHeight="1" x14ac:dyDescent="0.15"/>
    <row r="39" spans="2:15" ht="12.75" customHeight="1" x14ac:dyDescent="0.15"/>
    <row r="40" spans="2:15" ht="12.75" customHeight="1" x14ac:dyDescent="0.15"/>
    <row r="41" spans="2:15" ht="12.75" customHeight="1" x14ac:dyDescent="0.15"/>
    <row r="42" spans="2:15" ht="12.75" customHeight="1" x14ac:dyDescent="0.15"/>
    <row r="43" spans="2:15" ht="12.75" customHeight="1" x14ac:dyDescent="0.15"/>
    <row r="44" spans="2:15" ht="12.75" customHeight="1" x14ac:dyDescent="0.15"/>
    <row r="45" spans="2:15" ht="12.75" customHeight="1" x14ac:dyDescent="0.15"/>
    <row r="46" spans="2:15" ht="12.75" customHeight="1" x14ac:dyDescent="0.15"/>
    <row r="47" spans="2:15" ht="12.75" customHeight="1" x14ac:dyDescent="0.15"/>
    <row r="48" spans="2:15" ht="12.75" customHeight="1" x14ac:dyDescent="0.15"/>
    <row r="49" ht="12.75" customHeight="1" x14ac:dyDescent="0.15"/>
    <row r="50" ht="12.75" customHeight="1" x14ac:dyDescent="0.15"/>
    <row r="51" ht="12.75" customHeight="1" x14ac:dyDescent="0.15"/>
    <row r="52" ht="12.75" customHeight="1" x14ac:dyDescent="0.15"/>
    <row r="53" ht="12.75" customHeight="1" x14ac:dyDescent="0.15"/>
    <row r="54" ht="12.75" customHeight="1" x14ac:dyDescent="0.15"/>
    <row r="55" ht="12.75" customHeight="1" x14ac:dyDescent="0.15"/>
    <row r="56" ht="12.75" customHeight="1" x14ac:dyDescent="0.15"/>
    <row r="57" ht="12.75" customHeight="1" x14ac:dyDescent="0.15"/>
    <row r="58" ht="12.75" customHeight="1" x14ac:dyDescent="0.15"/>
    <row r="59" ht="12.75" customHeight="1" x14ac:dyDescent="0.15"/>
    <row r="60" ht="12.75" customHeight="1" x14ac:dyDescent="0.15"/>
    <row r="61" ht="12.75" customHeight="1" x14ac:dyDescent="0.15"/>
    <row r="62" ht="12.75" customHeight="1" x14ac:dyDescent="0.15"/>
    <row r="63" ht="12.75" customHeight="1" x14ac:dyDescent="0.15"/>
    <row r="64" ht="12.75" customHeight="1" x14ac:dyDescent="0.15"/>
    <row r="65" ht="12.75" customHeight="1" x14ac:dyDescent="0.15"/>
    <row r="66" ht="12.75" customHeight="1" x14ac:dyDescent="0.15"/>
    <row r="67" ht="12.75" customHeight="1" x14ac:dyDescent="0.15"/>
    <row r="68" ht="12.75" customHeight="1" x14ac:dyDescent="0.15"/>
    <row r="69" ht="12.75" customHeight="1" x14ac:dyDescent="0.15"/>
    <row r="70" ht="12.75" customHeight="1" x14ac:dyDescent="0.15"/>
    <row r="71" ht="12.75" customHeight="1" x14ac:dyDescent="0.15"/>
    <row r="72" ht="12.75" customHeight="1" x14ac:dyDescent="0.15"/>
    <row r="73" ht="12.75" customHeight="1" x14ac:dyDescent="0.15"/>
    <row r="74" ht="12.75" customHeight="1" x14ac:dyDescent="0.15"/>
    <row r="75" ht="12.75" customHeight="1" x14ac:dyDescent="0.15"/>
    <row r="76" ht="12.75" customHeight="1" x14ac:dyDescent="0.15"/>
    <row r="77" ht="12.75" customHeight="1" x14ac:dyDescent="0.15"/>
    <row r="78" ht="12.75" customHeight="1" x14ac:dyDescent="0.15"/>
    <row r="79" ht="12.75" customHeight="1" x14ac:dyDescent="0.15"/>
    <row r="80" ht="12.75" customHeight="1" x14ac:dyDescent="0.15"/>
    <row r="81" ht="12.75" customHeight="1" x14ac:dyDescent="0.15"/>
    <row r="82" ht="12.75" customHeight="1" x14ac:dyDescent="0.15"/>
    <row r="83" ht="12.75" customHeight="1" x14ac:dyDescent="0.15"/>
    <row r="84" ht="12.75" customHeight="1" x14ac:dyDescent="0.15"/>
    <row r="85" ht="12.75" customHeight="1" x14ac:dyDescent="0.15"/>
    <row r="86" ht="12.75" customHeight="1" x14ac:dyDescent="0.15"/>
    <row r="87" ht="12.75" customHeight="1" x14ac:dyDescent="0.15"/>
    <row r="88" ht="12.75" customHeight="1" x14ac:dyDescent="0.15"/>
    <row r="89" ht="12.75" customHeight="1" x14ac:dyDescent="0.15"/>
    <row r="90" ht="12.75" customHeight="1" x14ac:dyDescent="0.15"/>
    <row r="91" ht="12.75" customHeight="1" x14ac:dyDescent="0.15"/>
    <row r="92" ht="12.75" customHeight="1" x14ac:dyDescent="0.15"/>
    <row r="93" ht="12.75" customHeight="1" x14ac:dyDescent="0.15"/>
    <row r="94" ht="12.75" customHeight="1" x14ac:dyDescent="0.15"/>
    <row r="95" ht="12.75" customHeight="1" x14ac:dyDescent="0.15"/>
    <row r="96"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row r="131" ht="12.75" customHeight="1" x14ac:dyDescent="0.15"/>
    <row r="132" ht="12.75" customHeight="1" x14ac:dyDescent="0.15"/>
    <row r="133" ht="12.75" customHeight="1" x14ac:dyDescent="0.15"/>
    <row r="134" ht="12.75" customHeight="1" x14ac:dyDescent="0.15"/>
    <row r="135" ht="12.75" customHeight="1" x14ac:dyDescent="0.15"/>
    <row r="136" ht="12.75" customHeight="1" x14ac:dyDescent="0.15"/>
    <row r="137" ht="12.75" customHeight="1" x14ac:dyDescent="0.15"/>
    <row r="138" ht="12.75" customHeight="1" x14ac:dyDescent="0.15"/>
    <row r="139" ht="12.75" customHeight="1" x14ac:dyDescent="0.15"/>
    <row r="140" ht="12.75" customHeight="1" x14ac:dyDescent="0.15"/>
    <row r="141" ht="12.75" customHeight="1" x14ac:dyDescent="0.15"/>
    <row r="142" ht="12.75" customHeight="1" x14ac:dyDescent="0.15"/>
    <row r="143" ht="12.75" customHeight="1" x14ac:dyDescent="0.15"/>
    <row r="144" ht="12.75" customHeight="1" x14ac:dyDescent="0.15"/>
    <row r="145" ht="12.75" customHeight="1" x14ac:dyDescent="0.15"/>
    <row r="146" ht="12.75" customHeight="1" x14ac:dyDescent="0.15"/>
    <row r="147" ht="12.75" customHeight="1" x14ac:dyDescent="0.15"/>
    <row r="148" ht="12.75" customHeight="1" x14ac:dyDescent="0.15"/>
    <row r="149" ht="12.75" customHeight="1" x14ac:dyDescent="0.15"/>
    <row r="150" ht="12.75" customHeight="1" x14ac:dyDescent="0.15"/>
    <row r="151" ht="12.75" customHeight="1" x14ac:dyDescent="0.15"/>
    <row r="152" ht="12.75" customHeight="1" x14ac:dyDescent="0.15"/>
    <row r="153" ht="12.75" customHeight="1" x14ac:dyDescent="0.15"/>
    <row r="154" ht="12.75" customHeight="1" x14ac:dyDescent="0.15"/>
    <row r="155" ht="12.75" customHeight="1" x14ac:dyDescent="0.15"/>
    <row r="156" ht="12.75" customHeight="1" x14ac:dyDescent="0.15"/>
    <row r="157" ht="12.75" customHeight="1" x14ac:dyDescent="0.15"/>
    <row r="158" ht="12.75" customHeight="1" x14ac:dyDescent="0.15"/>
    <row r="159" ht="12.75" customHeight="1" x14ac:dyDescent="0.15"/>
    <row r="160" ht="12.75" customHeight="1" x14ac:dyDescent="0.15"/>
    <row r="161" ht="12.75" customHeight="1" x14ac:dyDescent="0.15"/>
    <row r="162" ht="12.75" customHeight="1" x14ac:dyDescent="0.15"/>
    <row r="163" ht="12.75" customHeight="1" x14ac:dyDescent="0.15"/>
    <row r="164" ht="12.75" customHeight="1" x14ac:dyDescent="0.15"/>
    <row r="165" ht="12.75" customHeight="1" x14ac:dyDescent="0.15"/>
    <row r="166" ht="12.75" customHeight="1" x14ac:dyDescent="0.15"/>
    <row r="167" ht="12.75" customHeight="1" x14ac:dyDescent="0.15"/>
    <row r="168" ht="12.75" customHeight="1" x14ac:dyDescent="0.15"/>
    <row r="169" ht="12.75" customHeight="1" x14ac:dyDescent="0.15"/>
    <row r="170" ht="12.75" customHeight="1" x14ac:dyDescent="0.15"/>
    <row r="171" ht="12.75" customHeight="1" x14ac:dyDescent="0.15"/>
    <row r="172" ht="12.75" customHeight="1" x14ac:dyDescent="0.15"/>
    <row r="173" ht="12.75" customHeight="1" x14ac:dyDescent="0.15"/>
    <row r="174" ht="12.75" customHeight="1" x14ac:dyDescent="0.15"/>
    <row r="175" ht="12.75" customHeight="1" x14ac:dyDescent="0.15"/>
    <row r="176" ht="12.75" customHeight="1" x14ac:dyDescent="0.15"/>
    <row r="177" ht="12.75" customHeight="1" x14ac:dyDescent="0.15"/>
    <row r="178" ht="12.75" customHeight="1" x14ac:dyDescent="0.15"/>
    <row r="179" ht="12.75" customHeight="1" x14ac:dyDescent="0.15"/>
    <row r="180" ht="12.75" customHeight="1" x14ac:dyDescent="0.15"/>
    <row r="181" ht="12.75" customHeight="1" x14ac:dyDescent="0.15"/>
    <row r="182" ht="12.75" customHeight="1" x14ac:dyDescent="0.15"/>
    <row r="183" ht="12.75" customHeight="1" x14ac:dyDescent="0.15"/>
    <row r="184" ht="12.75" customHeight="1" x14ac:dyDescent="0.15"/>
    <row r="185" ht="12.75" customHeight="1" x14ac:dyDescent="0.15"/>
    <row r="186" ht="12.75" customHeight="1" x14ac:dyDescent="0.15"/>
    <row r="187" ht="12.75" customHeight="1" x14ac:dyDescent="0.15"/>
    <row r="188" ht="12.75" customHeight="1" x14ac:dyDescent="0.15"/>
    <row r="189" ht="12.75" customHeight="1" x14ac:dyDescent="0.15"/>
    <row r="190" ht="12.75" customHeight="1" x14ac:dyDescent="0.15"/>
    <row r="191" ht="12.75" customHeight="1" x14ac:dyDescent="0.15"/>
    <row r="192" ht="12.75" customHeight="1" x14ac:dyDescent="0.15"/>
    <row r="193" ht="12.75" customHeight="1" x14ac:dyDescent="0.15"/>
    <row r="194" ht="12.75" customHeight="1" x14ac:dyDescent="0.15"/>
    <row r="195" ht="12.75" customHeight="1" x14ac:dyDescent="0.15"/>
    <row r="196" ht="12.75" customHeight="1" x14ac:dyDescent="0.15"/>
    <row r="197" ht="12.75" customHeight="1" x14ac:dyDescent="0.15"/>
    <row r="198" ht="12.75" customHeight="1" x14ac:dyDescent="0.15"/>
    <row r="199" ht="12.75" customHeight="1" x14ac:dyDescent="0.15"/>
    <row r="200" ht="12.75" customHeight="1" x14ac:dyDescent="0.15"/>
    <row r="201" ht="12.75" customHeight="1" x14ac:dyDescent="0.15"/>
    <row r="202" ht="12.75" customHeight="1" x14ac:dyDescent="0.15"/>
    <row r="203" ht="12.75" customHeight="1" x14ac:dyDescent="0.15"/>
    <row r="204" ht="12.75" customHeight="1" x14ac:dyDescent="0.15"/>
    <row r="205" ht="12.75" customHeight="1" x14ac:dyDescent="0.15"/>
    <row r="206" ht="12.75" customHeight="1" x14ac:dyDescent="0.15"/>
    <row r="207" ht="12.75" customHeight="1" x14ac:dyDescent="0.15"/>
    <row r="208" ht="12.75" customHeight="1" x14ac:dyDescent="0.15"/>
    <row r="209" ht="12.75" customHeight="1" x14ac:dyDescent="0.15"/>
    <row r="210" ht="12.75" customHeight="1" x14ac:dyDescent="0.15"/>
    <row r="211" ht="12.75" customHeight="1" x14ac:dyDescent="0.15"/>
    <row r="212" ht="12.75" customHeight="1" x14ac:dyDescent="0.15"/>
    <row r="213" ht="12.75" customHeight="1" x14ac:dyDescent="0.15"/>
    <row r="214" ht="12.75" customHeight="1" x14ac:dyDescent="0.15"/>
    <row r="215" ht="12.75" customHeight="1" x14ac:dyDescent="0.15"/>
    <row r="216" ht="12.75" customHeight="1" x14ac:dyDescent="0.15"/>
    <row r="217" ht="12.75" customHeight="1" x14ac:dyDescent="0.15"/>
    <row r="218" ht="12.75" customHeight="1" x14ac:dyDescent="0.15"/>
    <row r="219" ht="12.75" customHeight="1" x14ac:dyDescent="0.15"/>
    <row r="220" ht="12.75" customHeight="1" x14ac:dyDescent="0.15"/>
    <row r="221" ht="12.75" customHeight="1" x14ac:dyDescent="0.15"/>
    <row r="222" ht="12.75" customHeight="1" x14ac:dyDescent="0.15"/>
    <row r="223" ht="12.75" customHeight="1" x14ac:dyDescent="0.15"/>
    <row r="224" ht="12.75" customHeight="1" x14ac:dyDescent="0.15"/>
    <row r="225" ht="12.75" customHeight="1" x14ac:dyDescent="0.15"/>
    <row r="226" ht="12.75" customHeight="1" x14ac:dyDescent="0.15"/>
    <row r="227" ht="12.75" customHeight="1" x14ac:dyDescent="0.15"/>
    <row r="228" ht="12.75" customHeight="1" x14ac:dyDescent="0.15"/>
    <row r="229" ht="12.75" customHeight="1" x14ac:dyDescent="0.15"/>
    <row r="230" ht="12.75" customHeight="1" x14ac:dyDescent="0.15"/>
    <row r="231" ht="12.75" customHeight="1" x14ac:dyDescent="0.15"/>
    <row r="232" ht="12.75" customHeight="1" x14ac:dyDescent="0.15"/>
    <row r="233" ht="12.75" customHeight="1" x14ac:dyDescent="0.15"/>
    <row r="234" ht="12.75" customHeight="1" x14ac:dyDescent="0.15"/>
    <row r="235" ht="12.75" customHeight="1" x14ac:dyDescent="0.15"/>
    <row r="236" ht="12.75" customHeight="1" x14ac:dyDescent="0.15"/>
    <row r="237" ht="12.75" customHeight="1" x14ac:dyDescent="0.15"/>
    <row r="238" ht="12.75" customHeight="1" x14ac:dyDescent="0.15"/>
    <row r="239" ht="12.75" customHeight="1" x14ac:dyDescent="0.15"/>
    <row r="240" ht="12.75" customHeight="1" x14ac:dyDescent="0.15"/>
    <row r="241" ht="12.75" customHeight="1" x14ac:dyDescent="0.15"/>
    <row r="242" ht="12.75" customHeight="1" x14ac:dyDescent="0.15"/>
    <row r="243" ht="12.75" customHeight="1" x14ac:dyDescent="0.15"/>
    <row r="244" ht="12.75" customHeight="1" x14ac:dyDescent="0.15"/>
    <row r="245" ht="12.75" customHeight="1" x14ac:dyDescent="0.15"/>
    <row r="246" ht="12.75" customHeight="1" x14ac:dyDescent="0.15"/>
    <row r="247" ht="12.75" customHeight="1" x14ac:dyDescent="0.15"/>
    <row r="248" ht="12.75" customHeight="1" x14ac:dyDescent="0.15"/>
    <row r="249" ht="12.75" customHeight="1" x14ac:dyDescent="0.15"/>
    <row r="250" ht="12.75" customHeight="1" x14ac:dyDescent="0.15"/>
    <row r="251" ht="12.75" customHeight="1" x14ac:dyDescent="0.15"/>
    <row r="252" ht="12.75" customHeight="1" x14ac:dyDescent="0.15"/>
    <row r="253" ht="12.75" customHeight="1" x14ac:dyDescent="0.15"/>
    <row r="254" ht="12.75" customHeight="1" x14ac:dyDescent="0.15"/>
    <row r="255" ht="12.75" customHeight="1" x14ac:dyDescent="0.15"/>
    <row r="256" ht="12.75" customHeight="1" x14ac:dyDescent="0.15"/>
    <row r="257" ht="12.75" customHeight="1" x14ac:dyDescent="0.15"/>
    <row r="258" ht="12.75" customHeight="1" x14ac:dyDescent="0.15"/>
    <row r="259" ht="12.75" customHeight="1" x14ac:dyDescent="0.15"/>
    <row r="260" ht="12.75" customHeight="1" x14ac:dyDescent="0.15"/>
    <row r="261" ht="12.75" customHeight="1" x14ac:dyDescent="0.15"/>
    <row r="262" ht="12.75" customHeight="1" x14ac:dyDescent="0.15"/>
    <row r="263" ht="12.75" customHeight="1" x14ac:dyDescent="0.15"/>
    <row r="264" ht="12.75" customHeight="1" x14ac:dyDescent="0.15"/>
    <row r="265" ht="12.75" customHeight="1" x14ac:dyDescent="0.15"/>
    <row r="266" ht="12.75" customHeight="1" x14ac:dyDescent="0.15"/>
    <row r="267" ht="12.75" customHeight="1" x14ac:dyDescent="0.15"/>
    <row r="268" ht="12.75" customHeight="1" x14ac:dyDescent="0.15"/>
    <row r="269" ht="12.75" customHeight="1" x14ac:dyDescent="0.15"/>
    <row r="270" ht="12.75" customHeight="1" x14ac:dyDescent="0.15"/>
    <row r="271" ht="12.75" customHeight="1" x14ac:dyDescent="0.15"/>
    <row r="272" ht="12.75" customHeight="1" x14ac:dyDescent="0.15"/>
    <row r="273" ht="12.75" customHeight="1" x14ac:dyDescent="0.15"/>
    <row r="274" ht="12.75" customHeight="1" x14ac:dyDescent="0.15"/>
    <row r="275" ht="12.75" customHeight="1" x14ac:dyDescent="0.15"/>
    <row r="276" ht="12.75" customHeight="1" x14ac:dyDescent="0.15"/>
    <row r="277" ht="12.75" customHeight="1" x14ac:dyDescent="0.15"/>
    <row r="278" ht="12.75" customHeight="1" x14ac:dyDescent="0.15"/>
    <row r="279" ht="12.75" customHeight="1" x14ac:dyDescent="0.15"/>
    <row r="280" ht="12.75" customHeight="1" x14ac:dyDescent="0.15"/>
    <row r="281" ht="12.75" customHeight="1" x14ac:dyDescent="0.15"/>
    <row r="282" ht="12.75" customHeight="1" x14ac:dyDescent="0.15"/>
    <row r="283" ht="12.75" customHeight="1" x14ac:dyDescent="0.15"/>
    <row r="284" ht="12.75" customHeight="1" x14ac:dyDescent="0.15"/>
    <row r="285" ht="12.75" customHeight="1" x14ac:dyDescent="0.15"/>
    <row r="286" ht="12.75" customHeight="1" x14ac:dyDescent="0.15"/>
    <row r="287" ht="12.75" customHeight="1" x14ac:dyDescent="0.15"/>
    <row r="288" ht="12.75" customHeight="1" x14ac:dyDescent="0.15"/>
    <row r="289" ht="12.75" customHeight="1" x14ac:dyDescent="0.15"/>
    <row r="290" ht="12.75" customHeight="1" x14ac:dyDescent="0.15"/>
    <row r="291" ht="12.75" customHeight="1" x14ac:dyDescent="0.15"/>
    <row r="292" ht="12.75" customHeight="1" x14ac:dyDescent="0.15"/>
    <row r="293" ht="12.75" customHeight="1" x14ac:dyDescent="0.15"/>
    <row r="294" ht="12.75" customHeight="1" x14ac:dyDescent="0.15"/>
    <row r="295" ht="12.75" customHeight="1" x14ac:dyDescent="0.15"/>
    <row r="296" ht="12.75" customHeight="1" x14ac:dyDescent="0.15"/>
    <row r="297" ht="12.75" customHeight="1" x14ac:dyDescent="0.15"/>
    <row r="298" ht="12.75" customHeight="1" x14ac:dyDescent="0.15"/>
    <row r="299" ht="12.75" customHeight="1" x14ac:dyDescent="0.15"/>
    <row r="300" ht="12.75" customHeight="1" x14ac:dyDescent="0.15"/>
    <row r="301" ht="12.75" customHeight="1" x14ac:dyDescent="0.15"/>
    <row r="302" ht="12.75" customHeight="1" x14ac:dyDescent="0.15"/>
    <row r="303" ht="12.75" customHeight="1" x14ac:dyDescent="0.15"/>
    <row r="304" ht="12.75" customHeight="1" x14ac:dyDescent="0.15"/>
    <row r="305" ht="12.75" customHeight="1" x14ac:dyDescent="0.15"/>
    <row r="306" ht="12.75" customHeight="1" x14ac:dyDescent="0.15"/>
    <row r="307" ht="12.75" customHeight="1" x14ac:dyDescent="0.15"/>
    <row r="308" ht="12.75" customHeight="1" x14ac:dyDescent="0.15"/>
    <row r="309" ht="12.75" customHeight="1" x14ac:dyDescent="0.15"/>
    <row r="310" ht="12.75" customHeight="1" x14ac:dyDescent="0.15"/>
    <row r="311" ht="12.75" customHeight="1" x14ac:dyDescent="0.15"/>
    <row r="312" ht="12.75" customHeight="1" x14ac:dyDescent="0.15"/>
    <row r="313" ht="12.75" customHeight="1" x14ac:dyDescent="0.15"/>
    <row r="314" ht="12.75" customHeight="1" x14ac:dyDescent="0.15"/>
    <row r="315" ht="12.75" customHeight="1" x14ac:dyDescent="0.15"/>
    <row r="316" ht="12.75" customHeight="1" x14ac:dyDescent="0.15"/>
    <row r="317" ht="12.75" customHeight="1" x14ac:dyDescent="0.15"/>
    <row r="318" ht="12.75" customHeight="1" x14ac:dyDescent="0.15"/>
    <row r="319" ht="12.75" customHeight="1" x14ac:dyDescent="0.15"/>
    <row r="320" ht="12.75" customHeight="1" x14ac:dyDescent="0.15"/>
    <row r="321" ht="12.75" customHeight="1" x14ac:dyDescent="0.15"/>
    <row r="322" ht="12.75" customHeight="1" x14ac:dyDescent="0.15"/>
    <row r="323" ht="12.75" customHeight="1" x14ac:dyDescent="0.15"/>
    <row r="324" ht="12.75" customHeight="1" x14ac:dyDescent="0.15"/>
    <row r="325" ht="12.75" customHeight="1" x14ac:dyDescent="0.15"/>
    <row r="326" ht="12.75" customHeight="1" x14ac:dyDescent="0.15"/>
    <row r="327" ht="12.75" customHeight="1" x14ac:dyDescent="0.15"/>
    <row r="328" ht="12.75" customHeight="1" x14ac:dyDescent="0.15"/>
    <row r="329" ht="12.75" customHeight="1" x14ac:dyDescent="0.15"/>
    <row r="330" ht="12.75" customHeight="1" x14ac:dyDescent="0.15"/>
    <row r="331" ht="12.75" customHeight="1" x14ac:dyDescent="0.15"/>
    <row r="332" ht="12.75" customHeight="1" x14ac:dyDescent="0.15"/>
    <row r="333" ht="12.75" customHeight="1" x14ac:dyDescent="0.15"/>
    <row r="334" ht="12.75" customHeight="1" x14ac:dyDescent="0.15"/>
    <row r="335" ht="12.75" customHeight="1" x14ac:dyDescent="0.15"/>
    <row r="336" ht="12.75" customHeight="1" x14ac:dyDescent="0.15"/>
    <row r="337" ht="12.75" customHeight="1" x14ac:dyDescent="0.15"/>
    <row r="338" ht="12.75" customHeight="1" x14ac:dyDescent="0.15"/>
    <row r="339" ht="12.75" customHeight="1" x14ac:dyDescent="0.15"/>
    <row r="340" ht="12.75" customHeight="1" x14ac:dyDescent="0.15"/>
    <row r="341" ht="12.75" customHeight="1" x14ac:dyDescent="0.15"/>
    <row r="342" ht="12.75" customHeight="1" x14ac:dyDescent="0.15"/>
    <row r="343" ht="12.75" customHeight="1" x14ac:dyDescent="0.15"/>
    <row r="344" ht="12.75" customHeight="1" x14ac:dyDescent="0.15"/>
    <row r="345" ht="12.75" customHeight="1" x14ac:dyDescent="0.15"/>
    <row r="346" ht="12.75" customHeight="1" x14ac:dyDescent="0.15"/>
    <row r="347" ht="12.75" customHeight="1" x14ac:dyDescent="0.15"/>
    <row r="348" ht="12.75" customHeight="1" x14ac:dyDescent="0.15"/>
    <row r="349" ht="12.75" customHeight="1" x14ac:dyDescent="0.15"/>
    <row r="350" ht="12.75" customHeight="1" x14ac:dyDescent="0.15"/>
    <row r="351" ht="12.75" customHeight="1" x14ac:dyDescent="0.15"/>
    <row r="352" ht="12.75" customHeight="1" x14ac:dyDescent="0.15"/>
    <row r="353" ht="12.75" customHeight="1" x14ac:dyDescent="0.15"/>
    <row r="354" ht="12.75" customHeight="1" x14ac:dyDescent="0.15"/>
    <row r="355" ht="12.75" customHeight="1" x14ac:dyDescent="0.15"/>
    <row r="356" ht="12.75" customHeight="1" x14ac:dyDescent="0.15"/>
    <row r="357" ht="12.75" customHeight="1" x14ac:dyDescent="0.15"/>
    <row r="358" ht="12.75" customHeight="1" x14ac:dyDescent="0.15"/>
    <row r="359" ht="12.75" customHeight="1" x14ac:dyDescent="0.15"/>
    <row r="360" ht="12.75" customHeight="1" x14ac:dyDescent="0.15"/>
    <row r="361" ht="12.75" customHeight="1" x14ac:dyDescent="0.15"/>
    <row r="362" ht="12.75" customHeight="1" x14ac:dyDescent="0.15"/>
    <row r="363" ht="12.75" customHeight="1" x14ac:dyDescent="0.15"/>
    <row r="364" ht="12.75" customHeight="1" x14ac:dyDescent="0.15"/>
    <row r="365" ht="12.75" customHeight="1" x14ac:dyDescent="0.15"/>
    <row r="366" ht="12.75" customHeight="1" x14ac:dyDescent="0.15"/>
    <row r="367" ht="12.75" customHeight="1" x14ac:dyDescent="0.15"/>
    <row r="368" ht="12.75" customHeight="1" x14ac:dyDescent="0.15"/>
    <row r="369" ht="12.75" customHeight="1" x14ac:dyDescent="0.15"/>
    <row r="370" ht="12.75" customHeight="1" x14ac:dyDescent="0.15"/>
    <row r="371" ht="12.75" customHeight="1" x14ac:dyDescent="0.15"/>
    <row r="372" ht="12.75" customHeight="1" x14ac:dyDescent="0.15"/>
    <row r="373" ht="12.75" customHeight="1" x14ac:dyDescent="0.15"/>
    <row r="374" ht="12.75" customHeight="1" x14ac:dyDescent="0.15"/>
    <row r="375" ht="12.75" customHeight="1" x14ac:dyDescent="0.15"/>
    <row r="376" ht="12.75" customHeight="1" x14ac:dyDescent="0.15"/>
    <row r="377" ht="12.75" customHeight="1" x14ac:dyDescent="0.15"/>
    <row r="378" ht="12.75" customHeight="1" x14ac:dyDescent="0.15"/>
    <row r="379" ht="12.75" customHeight="1" x14ac:dyDescent="0.15"/>
    <row r="380" ht="12.75" customHeight="1" x14ac:dyDescent="0.15"/>
    <row r="381" ht="12.75" customHeight="1" x14ac:dyDescent="0.15"/>
    <row r="382" ht="12.75" customHeight="1" x14ac:dyDescent="0.15"/>
    <row r="383" ht="12.75" customHeight="1" x14ac:dyDescent="0.15"/>
    <row r="384" ht="12.75" customHeight="1" x14ac:dyDescent="0.15"/>
    <row r="385" ht="12.75" customHeight="1" x14ac:dyDescent="0.15"/>
    <row r="386" ht="12.75" customHeight="1" x14ac:dyDescent="0.15"/>
    <row r="387" ht="12.75" customHeight="1" x14ac:dyDescent="0.15"/>
    <row r="388" ht="12.75" customHeight="1" x14ac:dyDescent="0.15"/>
    <row r="389" ht="12.75" customHeight="1" x14ac:dyDescent="0.15"/>
    <row r="390" ht="12.75" customHeight="1" x14ac:dyDescent="0.15"/>
    <row r="391" ht="12.75" customHeight="1" x14ac:dyDescent="0.15"/>
    <row r="392" ht="12.75" customHeight="1" x14ac:dyDescent="0.15"/>
    <row r="393" ht="12.75" customHeight="1" x14ac:dyDescent="0.15"/>
    <row r="394" ht="12.75" customHeight="1" x14ac:dyDescent="0.15"/>
    <row r="395" ht="12.75" customHeight="1" x14ac:dyDescent="0.15"/>
    <row r="396" ht="12.75" customHeight="1" x14ac:dyDescent="0.15"/>
    <row r="397" ht="12.75" customHeight="1" x14ac:dyDescent="0.15"/>
    <row r="398" ht="12.75" customHeight="1" x14ac:dyDescent="0.15"/>
    <row r="399" ht="12.75" customHeight="1" x14ac:dyDescent="0.15"/>
    <row r="400" ht="12.75" customHeight="1" x14ac:dyDescent="0.15"/>
    <row r="401" ht="12.75" customHeight="1" x14ac:dyDescent="0.15"/>
    <row r="402" ht="12.75" customHeight="1" x14ac:dyDescent="0.15"/>
    <row r="403" ht="12.75" customHeight="1" x14ac:dyDescent="0.15"/>
    <row r="404" ht="12.75" customHeight="1" x14ac:dyDescent="0.15"/>
    <row r="405" ht="12.75" customHeight="1" x14ac:dyDescent="0.15"/>
    <row r="406" ht="12.75" customHeight="1" x14ac:dyDescent="0.15"/>
    <row r="407" ht="12.75" customHeight="1" x14ac:dyDescent="0.15"/>
    <row r="408" ht="12.75" customHeight="1" x14ac:dyDescent="0.15"/>
    <row r="409" ht="12.75" customHeight="1" x14ac:dyDescent="0.15"/>
    <row r="410" ht="12.75" customHeight="1" x14ac:dyDescent="0.15"/>
    <row r="411" ht="12.75" customHeight="1" x14ac:dyDescent="0.15"/>
    <row r="412" ht="12.75" customHeight="1" x14ac:dyDescent="0.15"/>
    <row r="413" ht="12.75" customHeight="1" x14ac:dyDescent="0.15"/>
    <row r="414" ht="12.75" customHeight="1" x14ac:dyDescent="0.15"/>
    <row r="415" ht="12.75" customHeight="1" x14ac:dyDescent="0.15"/>
    <row r="416" ht="12.75" customHeight="1" x14ac:dyDescent="0.15"/>
    <row r="417" ht="12.75" customHeight="1" x14ac:dyDescent="0.15"/>
    <row r="418" ht="12.75" customHeight="1" x14ac:dyDescent="0.15"/>
    <row r="419" ht="12.75" customHeight="1" x14ac:dyDescent="0.15"/>
    <row r="420" ht="12.75" customHeight="1" x14ac:dyDescent="0.15"/>
    <row r="421" ht="12.75" customHeight="1" x14ac:dyDescent="0.15"/>
    <row r="422" ht="12.75" customHeight="1" x14ac:dyDescent="0.15"/>
    <row r="423" ht="12.75" customHeight="1" x14ac:dyDescent="0.15"/>
    <row r="424" ht="12.75" customHeight="1" x14ac:dyDescent="0.15"/>
    <row r="425" ht="12.75" customHeight="1" x14ac:dyDescent="0.15"/>
    <row r="426" ht="12.75" customHeight="1" x14ac:dyDescent="0.15"/>
    <row r="427" ht="12.75" customHeight="1" x14ac:dyDescent="0.15"/>
    <row r="428" ht="12.75" customHeight="1" x14ac:dyDescent="0.15"/>
    <row r="429" ht="12.75" customHeight="1" x14ac:dyDescent="0.15"/>
    <row r="430" ht="12.75" customHeight="1" x14ac:dyDescent="0.15"/>
    <row r="431" ht="12.75" customHeight="1" x14ac:dyDescent="0.15"/>
    <row r="432" ht="12.75" customHeight="1" x14ac:dyDescent="0.15"/>
    <row r="433" ht="12.75" customHeight="1" x14ac:dyDescent="0.15"/>
    <row r="434" ht="12.75" customHeight="1" x14ac:dyDescent="0.15"/>
    <row r="435" ht="12.75" customHeight="1" x14ac:dyDescent="0.15"/>
    <row r="436" ht="12.75" customHeight="1" x14ac:dyDescent="0.15"/>
    <row r="437" ht="12.75" customHeight="1" x14ac:dyDescent="0.15"/>
    <row r="438" ht="12.75" customHeight="1" x14ac:dyDescent="0.15"/>
    <row r="439" ht="12.75" customHeight="1" x14ac:dyDescent="0.15"/>
    <row r="440" ht="12.75" customHeight="1" x14ac:dyDescent="0.15"/>
    <row r="441" ht="12.75" customHeight="1" x14ac:dyDescent="0.15"/>
    <row r="442" ht="12.75" customHeight="1" x14ac:dyDescent="0.15"/>
    <row r="443" ht="12.75" customHeight="1" x14ac:dyDescent="0.15"/>
    <row r="444" ht="12.75" customHeight="1" x14ac:dyDescent="0.15"/>
    <row r="445" ht="12.75" customHeight="1" x14ac:dyDescent="0.15"/>
    <row r="446" ht="12.75" customHeight="1" x14ac:dyDescent="0.15"/>
    <row r="447" ht="12.75" customHeight="1" x14ac:dyDescent="0.15"/>
    <row r="448" ht="12.75" customHeight="1" x14ac:dyDescent="0.15"/>
    <row r="449" ht="12.75" customHeight="1" x14ac:dyDescent="0.15"/>
    <row r="450" ht="12.75" customHeight="1" x14ac:dyDescent="0.15"/>
    <row r="451" ht="12.75" customHeight="1" x14ac:dyDescent="0.15"/>
    <row r="452" ht="12.75" customHeight="1" x14ac:dyDescent="0.15"/>
    <row r="453" ht="12.75" customHeight="1" x14ac:dyDescent="0.15"/>
    <row r="454" ht="12.75" customHeight="1" x14ac:dyDescent="0.15"/>
    <row r="455" ht="12.75" customHeight="1" x14ac:dyDescent="0.15"/>
    <row r="456" ht="12.75" customHeight="1" x14ac:dyDescent="0.15"/>
    <row r="457" ht="12.75" customHeight="1" x14ac:dyDescent="0.15"/>
    <row r="458" ht="12.75" customHeight="1" x14ac:dyDescent="0.15"/>
    <row r="459" ht="12.75" customHeight="1" x14ac:dyDescent="0.15"/>
    <row r="460" ht="12.75" customHeight="1" x14ac:dyDescent="0.15"/>
    <row r="461" ht="12.75" customHeight="1" x14ac:dyDescent="0.15"/>
    <row r="462" ht="12.75" customHeight="1" x14ac:dyDescent="0.15"/>
    <row r="463" ht="12.75" customHeight="1" x14ac:dyDescent="0.15"/>
    <row r="464" ht="12.75" customHeight="1" x14ac:dyDescent="0.15"/>
    <row r="465" ht="12.75" customHeight="1" x14ac:dyDescent="0.15"/>
    <row r="466" ht="12.75" customHeight="1" x14ac:dyDescent="0.15"/>
    <row r="467" ht="12.75" customHeight="1" x14ac:dyDescent="0.15"/>
    <row r="468" ht="12.75" customHeight="1" x14ac:dyDescent="0.15"/>
    <row r="469" ht="12.75" customHeight="1" x14ac:dyDescent="0.15"/>
    <row r="470" ht="12.75" customHeight="1" x14ac:dyDescent="0.15"/>
    <row r="471" ht="12.75" customHeight="1" x14ac:dyDescent="0.15"/>
    <row r="472" ht="12.75" customHeight="1" x14ac:dyDescent="0.15"/>
    <row r="473" ht="12.75" customHeight="1" x14ac:dyDescent="0.15"/>
    <row r="474" ht="12.75" customHeight="1" x14ac:dyDescent="0.15"/>
    <row r="475" ht="12.75" customHeight="1" x14ac:dyDescent="0.15"/>
    <row r="476" ht="12.75" customHeight="1" x14ac:dyDescent="0.15"/>
    <row r="477" ht="12.75" customHeight="1" x14ac:dyDescent="0.15"/>
    <row r="478" ht="12.75" customHeight="1" x14ac:dyDescent="0.15"/>
    <row r="479" ht="12.75" customHeight="1" x14ac:dyDescent="0.15"/>
    <row r="480" ht="12.75" customHeight="1" x14ac:dyDescent="0.15"/>
    <row r="481" ht="12.75" customHeight="1" x14ac:dyDescent="0.15"/>
    <row r="482" ht="12.75" customHeight="1" x14ac:dyDescent="0.15"/>
    <row r="483" ht="12.75" customHeight="1" x14ac:dyDescent="0.15"/>
    <row r="484" ht="12.75" customHeight="1" x14ac:dyDescent="0.15"/>
    <row r="485" ht="12.75" customHeight="1" x14ac:dyDescent="0.15"/>
    <row r="486" ht="12.75" customHeight="1" x14ac:dyDescent="0.15"/>
    <row r="487" ht="12.75" customHeight="1" x14ac:dyDescent="0.15"/>
    <row r="488" ht="12.75" customHeight="1" x14ac:dyDescent="0.15"/>
    <row r="489" ht="12.75" customHeight="1" x14ac:dyDescent="0.15"/>
    <row r="490" ht="12.75" customHeight="1" x14ac:dyDescent="0.15"/>
    <row r="491" ht="12.75" customHeight="1" x14ac:dyDescent="0.15"/>
    <row r="492" ht="12.75" customHeight="1" x14ac:dyDescent="0.15"/>
    <row r="493" ht="12.75" customHeight="1" x14ac:dyDescent="0.15"/>
    <row r="494" ht="12.75" customHeight="1" x14ac:dyDescent="0.15"/>
    <row r="495" ht="12.75" customHeight="1" x14ac:dyDescent="0.15"/>
    <row r="496" ht="12.75" customHeight="1" x14ac:dyDescent="0.15"/>
    <row r="497" ht="12.75" customHeight="1" x14ac:dyDescent="0.15"/>
    <row r="498" ht="12.75" customHeight="1" x14ac:dyDescent="0.15"/>
    <row r="499" ht="12.75" customHeight="1" x14ac:dyDescent="0.15"/>
    <row r="500" ht="12.75" customHeight="1" x14ac:dyDescent="0.15"/>
    <row r="501" ht="12.75" customHeight="1" x14ac:dyDescent="0.15"/>
    <row r="502" ht="12.75" customHeight="1" x14ac:dyDescent="0.15"/>
    <row r="503" ht="12.75" customHeight="1" x14ac:dyDescent="0.15"/>
    <row r="504" ht="12.75" customHeight="1" x14ac:dyDescent="0.15"/>
    <row r="505" ht="12.75" customHeight="1" x14ac:dyDescent="0.15"/>
    <row r="506" ht="12.75" customHeight="1" x14ac:dyDescent="0.15"/>
    <row r="507" ht="12.75" customHeight="1" x14ac:dyDescent="0.15"/>
    <row r="508" ht="12.75" customHeight="1" x14ac:dyDescent="0.15"/>
    <row r="509" ht="12.75" customHeight="1" x14ac:dyDescent="0.15"/>
    <row r="510" ht="12.75" customHeight="1" x14ac:dyDescent="0.15"/>
    <row r="511" ht="12.75" customHeight="1" x14ac:dyDescent="0.15"/>
    <row r="512" ht="12.75" customHeight="1" x14ac:dyDescent="0.15"/>
    <row r="513" ht="12.75" customHeight="1" x14ac:dyDescent="0.15"/>
    <row r="514" ht="12.75" customHeight="1" x14ac:dyDescent="0.15"/>
    <row r="515" ht="12.75" customHeight="1" x14ac:dyDescent="0.15"/>
    <row r="516" ht="12.75" customHeight="1" x14ac:dyDescent="0.15"/>
    <row r="517" ht="12.75" customHeight="1" x14ac:dyDescent="0.15"/>
    <row r="518" ht="12.75" customHeight="1" x14ac:dyDescent="0.15"/>
    <row r="519" ht="12.75" customHeight="1" x14ac:dyDescent="0.15"/>
    <row r="520" ht="12.75" customHeight="1" x14ac:dyDescent="0.15"/>
    <row r="521" ht="12.75" customHeight="1" x14ac:dyDescent="0.15"/>
    <row r="522" ht="12.75" customHeight="1" x14ac:dyDescent="0.15"/>
    <row r="523" ht="12.75" customHeight="1" x14ac:dyDescent="0.15"/>
    <row r="524" ht="12.75" customHeight="1" x14ac:dyDescent="0.15"/>
    <row r="525" ht="12.75" customHeight="1" x14ac:dyDescent="0.15"/>
    <row r="526" ht="12.75" customHeight="1" x14ac:dyDescent="0.15"/>
    <row r="527" ht="12.75" customHeight="1" x14ac:dyDescent="0.15"/>
    <row r="528" ht="12.75" customHeight="1" x14ac:dyDescent="0.15"/>
    <row r="529" ht="12.75" customHeight="1" x14ac:dyDescent="0.15"/>
    <row r="530" ht="12.75" customHeight="1" x14ac:dyDescent="0.15"/>
    <row r="531" ht="12.75" customHeight="1" x14ac:dyDescent="0.15"/>
    <row r="532" ht="12.75" customHeight="1" x14ac:dyDescent="0.15"/>
    <row r="533" ht="12.75" customHeight="1" x14ac:dyDescent="0.15"/>
    <row r="534" ht="12.75" customHeight="1" x14ac:dyDescent="0.15"/>
    <row r="535" ht="12.75" customHeight="1" x14ac:dyDescent="0.15"/>
    <row r="536" ht="12.75" customHeight="1" x14ac:dyDescent="0.15"/>
    <row r="537" ht="12.75" customHeight="1" x14ac:dyDescent="0.15"/>
    <row r="538" ht="12.75" customHeight="1" x14ac:dyDescent="0.15"/>
    <row r="539" ht="12.75" customHeight="1" x14ac:dyDescent="0.15"/>
    <row r="540" ht="12.75" customHeight="1" x14ac:dyDescent="0.15"/>
    <row r="541" ht="12.75" customHeight="1" x14ac:dyDescent="0.15"/>
    <row r="542" ht="12.75" customHeight="1" x14ac:dyDescent="0.15"/>
    <row r="543" ht="12.75" customHeight="1" x14ac:dyDescent="0.15"/>
    <row r="544" ht="12.75" customHeight="1" x14ac:dyDescent="0.15"/>
    <row r="545" ht="12.75" customHeight="1" x14ac:dyDescent="0.15"/>
    <row r="546" ht="12.75" customHeight="1" x14ac:dyDescent="0.15"/>
    <row r="547" ht="12.75" customHeight="1" x14ac:dyDescent="0.15"/>
    <row r="548" ht="12.75" customHeight="1" x14ac:dyDescent="0.15"/>
    <row r="549" ht="12.75" customHeight="1" x14ac:dyDescent="0.15"/>
    <row r="550" ht="12.75" customHeight="1" x14ac:dyDescent="0.15"/>
    <row r="551" ht="12.75" customHeight="1" x14ac:dyDescent="0.15"/>
    <row r="552" ht="12.75" customHeight="1" x14ac:dyDescent="0.15"/>
    <row r="553" ht="12.75" customHeight="1" x14ac:dyDescent="0.15"/>
    <row r="554" ht="12.75" customHeight="1" x14ac:dyDescent="0.15"/>
    <row r="555" ht="12.75" customHeight="1" x14ac:dyDescent="0.15"/>
    <row r="556" ht="12.75" customHeight="1" x14ac:dyDescent="0.15"/>
    <row r="557" ht="12.75" customHeight="1" x14ac:dyDescent="0.15"/>
    <row r="558" ht="12.75" customHeight="1" x14ac:dyDescent="0.15"/>
    <row r="559" ht="12.75" customHeight="1" x14ac:dyDescent="0.15"/>
    <row r="560" ht="12.75" customHeight="1" x14ac:dyDescent="0.15"/>
    <row r="561" ht="12.75" customHeight="1" x14ac:dyDescent="0.15"/>
    <row r="562" ht="12.75" customHeight="1" x14ac:dyDescent="0.15"/>
    <row r="563" ht="12.75" customHeight="1" x14ac:dyDescent="0.15"/>
    <row r="564" ht="12.75" customHeight="1" x14ac:dyDescent="0.15"/>
    <row r="565" ht="12.75" customHeight="1" x14ac:dyDescent="0.15"/>
    <row r="566" ht="12.75" customHeight="1" x14ac:dyDescent="0.15"/>
    <row r="567" ht="12.75" customHeight="1" x14ac:dyDescent="0.15"/>
    <row r="568" ht="12.75" customHeight="1" x14ac:dyDescent="0.15"/>
    <row r="569" ht="12.75" customHeight="1" x14ac:dyDescent="0.15"/>
    <row r="570" ht="12.75" customHeight="1" x14ac:dyDescent="0.15"/>
    <row r="571" ht="12.75" customHeight="1" x14ac:dyDescent="0.15"/>
    <row r="572" ht="12.75" customHeight="1" x14ac:dyDescent="0.15"/>
    <row r="573" ht="12.75" customHeight="1" x14ac:dyDescent="0.15"/>
    <row r="574" ht="12.75" customHeight="1" x14ac:dyDescent="0.15"/>
    <row r="575" ht="12.75" customHeight="1" x14ac:dyDescent="0.15"/>
    <row r="576" ht="12.75" customHeight="1" x14ac:dyDescent="0.15"/>
    <row r="577" ht="12.75" customHeight="1" x14ac:dyDescent="0.15"/>
    <row r="578" ht="12.75" customHeight="1" x14ac:dyDescent="0.15"/>
    <row r="579" ht="12.75" customHeight="1" x14ac:dyDescent="0.15"/>
    <row r="580" ht="12.75" customHeight="1" x14ac:dyDescent="0.15"/>
    <row r="581" ht="12.75" customHeight="1" x14ac:dyDescent="0.15"/>
    <row r="582" ht="12.75" customHeight="1" x14ac:dyDescent="0.15"/>
    <row r="583" ht="12.75" customHeight="1" x14ac:dyDescent="0.15"/>
    <row r="584" ht="12.75" customHeight="1" x14ac:dyDescent="0.15"/>
    <row r="585" ht="12.75" customHeight="1" x14ac:dyDescent="0.15"/>
    <row r="586" ht="12.75" customHeight="1" x14ac:dyDescent="0.15"/>
    <row r="587" ht="12.75" customHeight="1" x14ac:dyDescent="0.15"/>
    <row r="588" ht="12.75" customHeight="1" x14ac:dyDescent="0.15"/>
    <row r="589" ht="12.75" customHeight="1" x14ac:dyDescent="0.15"/>
    <row r="590" ht="12.75" customHeight="1" x14ac:dyDescent="0.15"/>
    <row r="591" ht="12.75" customHeight="1" x14ac:dyDescent="0.15"/>
    <row r="592" ht="12.75" customHeight="1" x14ac:dyDescent="0.15"/>
    <row r="593" ht="12.75" customHeight="1" x14ac:dyDescent="0.15"/>
    <row r="594" ht="12.75" customHeight="1" x14ac:dyDescent="0.15"/>
    <row r="595" ht="12.75" customHeight="1" x14ac:dyDescent="0.15"/>
    <row r="596" ht="12.75" customHeight="1" x14ac:dyDescent="0.15"/>
    <row r="597" ht="12.75" customHeight="1" x14ac:dyDescent="0.15"/>
    <row r="598" ht="12.75" customHeight="1" x14ac:dyDescent="0.15"/>
    <row r="599" ht="12.75" customHeight="1" x14ac:dyDescent="0.15"/>
    <row r="600" ht="12.75" customHeight="1" x14ac:dyDescent="0.15"/>
    <row r="601" ht="12.75" customHeight="1" x14ac:dyDescent="0.15"/>
    <row r="602" ht="12.75" customHeight="1" x14ac:dyDescent="0.15"/>
    <row r="603" ht="12.75" customHeight="1" x14ac:dyDescent="0.15"/>
    <row r="604" ht="12.75" customHeight="1" x14ac:dyDescent="0.15"/>
    <row r="605" ht="12.75" customHeight="1" x14ac:dyDescent="0.15"/>
    <row r="606" ht="12.75" customHeight="1" x14ac:dyDescent="0.15"/>
    <row r="607" ht="12.75" customHeight="1" x14ac:dyDescent="0.15"/>
    <row r="608" ht="12.75" customHeight="1" x14ac:dyDescent="0.15"/>
    <row r="609" ht="12.75" customHeight="1" x14ac:dyDescent="0.15"/>
    <row r="610" ht="12.75" customHeight="1" x14ac:dyDescent="0.15"/>
    <row r="611" ht="12.75" customHeight="1" x14ac:dyDescent="0.15"/>
    <row r="612" ht="12.75" customHeight="1" x14ac:dyDescent="0.15"/>
    <row r="613" ht="12.75" customHeight="1" x14ac:dyDescent="0.15"/>
    <row r="614" ht="12.75" customHeight="1" x14ac:dyDescent="0.15"/>
    <row r="615" ht="12.75" customHeight="1" x14ac:dyDescent="0.15"/>
    <row r="616" ht="12.75" customHeight="1" x14ac:dyDescent="0.15"/>
    <row r="617" ht="12.75" customHeight="1" x14ac:dyDescent="0.15"/>
    <row r="618" ht="12.75" customHeight="1" x14ac:dyDescent="0.15"/>
    <row r="619" ht="12.75" customHeight="1" x14ac:dyDescent="0.15"/>
    <row r="620" ht="12.75" customHeight="1" x14ac:dyDescent="0.15"/>
    <row r="621" ht="12.75" customHeight="1" x14ac:dyDescent="0.15"/>
    <row r="622" ht="12.75" customHeight="1" x14ac:dyDescent="0.15"/>
    <row r="623" ht="12.75" customHeight="1" x14ac:dyDescent="0.15"/>
    <row r="624" ht="12.75" customHeight="1" x14ac:dyDescent="0.15"/>
    <row r="625" ht="12.75" customHeight="1" x14ac:dyDescent="0.15"/>
    <row r="626" ht="12.75" customHeight="1" x14ac:dyDescent="0.15"/>
    <row r="627" ht="12.75" customHeight="1" x14ac:dyDescent="0.15"/>
    <row r="628" ht="12.75" customHeight="1" x14ac:dyDescent="0.15"/>
    <row r="629" ht="12.75" customHeight="1" x14ac:dyDescent="0.15"/>
    <row r="630" ht="12.75" customHeight="1" x14ac:dyDescent="0.15"/>
    <row r="631" ht="12.75" customHeight="1" x14ac:dyDescent="0.15"/>
    <row r="632" ht="12.75" customHeight="1" x14ac:dyDescent="0.15"/>
    <row r="633" ht="12.75" customHeight="1" x14ac:dyDescent="0.15"/>
    <row r="634" ht="12.75" customHeight="1" x14ac:dyDescent="0.15"/>
    <row r="635" ht="12.75" customHeight="1" x14ac:dyDescent="0.15"/>
    <row r="636" ht="12.75" customHeight="1" x14ac:dyDescent="0.15"/>
    <row r="637" ht="12.75" customHeight="1" x14ac:dyDescent="0.15"/>
    <row r="638" ht="12.75" customHeight="1" x14ac:dyDescent="0.15"/>
    <row r="639" ht="12.75" customHeight="1" x14ac:dyDescent="0.15"/>
    <row r="640" ht="12.75" customHeight="1" x14ac:dyDescent="0.15"/>
    <row r="641" ht="12.75" customHeight="1" x14ac:dyDescent="0.15"/>
    <row r="642" ht="12.75" customHeight="1" x14ac:dyDescent="0.15"/>
    <row r="643" ht="12.75" customHeight="1" x14ac:dyDescent="0.15"/>
    <row r="644" ht="12.75" customHeight="1" x14ac:dyDescent="0.15"/>
    <row r="645" ht="12.75" customHeight="1" x14ac:dyDescent="0.15"/>
    <row r="646" ht="12.75" customHeight="1" x14ac:dyDescent="0.15"/>
    <row r="647" ht="12.75" customHeight="1" x14ac:dyDescent="0.15"/>
    <row r="648" ht="12.75" customHeight="1" x14ac:dyDescent="0.15"/>
    <row r="649" ht="12.75" customHeight="1" x14ac:dyDescent="0.15"/>
    <row r="650" ht="12.75" customHeight="1" x14ac:dyDescent="0.15"/>
    <row r="651" ht="12.75" customHeight="1" x14ac:dyDescent="0.15"/>
    <row r="652" ht="12.75" customHeight="1" x14ac:dyDescent="0.15"/>
    <row r="653" ht="12.75" customHeight="1" x14ac:dyDescent="0.15"/>
    <row r="654" ht="12.75" customHeight="1" x14ac:dyDescent="0.15"/>
    <row r="655" ht="12.75" customHeight="1" x14ac:dyDescent="0.15"/>
    <row r="656" ht="12.75" customHeight="1" x14ac:dyDescent="0.15"/>
    <row r="657" ht="12.75" customHeight="1" x14ac:dyDescent="0.15"/>
    <row r="658" ht="12.75" customHeight="1" x14ac:dyDescent="0.15"/>
    <row r="659" ht="12.75" customHeight="1" x14ac:dyDescent="0.15"/>
    <row r="660" ht="12.75" customHeight="1" x14ac:dyDescent="0.15"/>
    <row r="661" ht="12.75" customHeight="1" x14ac:dyDescent="0.15"/>
    <row r="662" ht="12.75" customHeight="1" x14ac:dyDescent="0.15"/>
    <row r="663" ht="12.75" customHeight="1" x14ac:dyDescent="0.15"/>
    <row r="664" ht="12.75" customHeight="1" x14ac:dyDescent="0.15"/>
    <row r="665" ht="12.75" customHeight="1" x14ac:dyDescent="0.15"/>
    <row r="666" ht="12.75" customHeight="1" x14ac:dyDescent="0.15"/>
    <row r="667" ht="12.75" customHeight="1" x14ac:dyDescent="0.15"/>
    <row r="668" ht="12.75" customHeight="1" x14ac:dyDescent="0.15"/>
    <row r="669" ht="12.75" customHeight="1" x14ac:dyDescent="0.15"/>
    <row r="670" ht="12.75" customHeight="1" x14ac:dyDescent="0.15"/>
    <row r="671" ht="12.75" customHeight="1" x14ac:dyDescent="0.15"/>
    <row r="672" ht="12.75" customHeight="1" x14ac:dyDescent="0.15"/>
    <row r="673" ht="12.75" customHeight="1" x14ac:dyDescent="0.15"/>
    <row r="674" ht="12.75" customHeight="1" x14ac:dyDescent="0.15"/>
    <row r="675" ht="12.75" customHeight="1" x14ac:dyDescent="0.15"/>
    <row r="676" ht="12.75" customHeight="1" x14ac:dyDescent="0.15"/>
    <row r="677" ht="12.75" customHeight="1" x14ac:dyDescent="0.15"/>
    <row r="678" ht="12.75" customHeight="1" x14ac:dyDescent="0.15"/>
    <row r="679" ht="12.75" customHeight="1" x14ac:dyDescent="0.15"/>
    <row r="680" ht="12.75" customHeight="1" x14ac:dyDescent="0.15"/>
    <row r="681" ht="12.75" customHeight="1" x14ac:dyDescent="0.15"/>
    <row r="682" ht="12.75" customHeight="1" x14ac:dyDescent="0.15"/>
    <row r="683" ht="12.75" customHeight="1" x14ac:dyDescent="0.15"/>
    <row r="684" ht="12.75" customHeight="1" x14ac:dyDescent="0.15"/>
    <row r="685" ht="12.75" customHeight="1" x14ac:dyDescent="0.15"/>
    <row r="686" ht="12.75" customHeight="1" x14ac:dyDescent="0.15"/>
    <row r="687" ht="12.75" customHeight="1" x14ac:dyDescent="0.15"/>
    <row r="688" ht="12.75" customHeight="1" x14ac:dyDescent="0.15"/>
    <row r="689" ht="12.75" customHeight="1" x14ac:dyDescent="0.15"/>
    <row r="690" ht="12.75" customHeight="1" x14ac:dyDescent="0.15"/>
    <row r="691" ht="12.75" customHeight="1" x14ac:dyDescent="0.15"/>
    <row r="692" ht="12.75" customHeight="1" x14ac:dyDescent="0.15"/>
    <row r="693" ht="12.75" customHeight="1" x14ac:dyDescent="0.15"/>
    <row r="694" ht="12.75" customHeight="1" x14ac:dyDescent="0.15"/>
    <row r="695" ht="12.75" customHeight="1" x14ac:dyDescent="0.15"/>
    <row r="696" ht="12.75" customHeight="1" x14ac:dyDescent="0.15"/>
    <row r="697" ht="12.75" customHeight="1" x14ac:dyDescent="0.15"/>
    <row r="698" ht="12.75" customHeight="1" x14ac:dyDescent="0.15"/>
    <row r="699" ht="12.75" customHeight="1" x14ac:dyDescent="0.15"/>
    <row r="700" ht="12.75" customHeight="1" x14ac:dyDescent="0.15"/>
    <row r="701" ht="12.75" customHeight="1" x14ac:dyDescent="0.15"/>
    <row r="702" ht="12.75" customHeight="1" x14ac:dyDescent="0.15"/>
    <row r="703" ht="12.75" customHeight="1" x14ac:dyDescent="0.15"/>
    <row r="704" ht="12.75" customHeight="1" x14ac:dyDescent="0.15"/>
    <row r="705" ht="12.75" customHeight="1" x14ac:dyDescent="0.15"/>
    <row r="706" ht="12.75" customHeight="1" x14ac:dyDescent="0.15"/>
    <row r="707" ht="12.75" customHeight="1" x14ac:dyDescent="0.15"/>
    <row r="708" ht="12.75" customHeight="1" x14ac:dyDescent="0.15"/>
    <row r="709" ht="12.75" customHeight="1" x14ac:dyDescent="0.15"/>
    <row r="710" ht="12.75" customHeight="1" x14ac:dyDescent="0.15"/>
    <row r="711" ht="12.75" customHeight="1" x14ac:dyDescent="0.15"/>
    <row r="712" ht="12.75" customHeight="1" x14ac:dyDescent="0.15"/>
    <row r="713" ht="12.75" customHeight="1" x14ac:dyDescent="0.15"/>
    <row r="714" ht="12.75" customHeight="1" x14ac:dyDescent="0.15"/>
    <row r="715" ht="12.75" customHeight="1" x14ac:dyDescent="0.15"/>
    <row r="716" ht="12.75" customHeight="1" x14ac:dyDescent="0.15"/>
    <row r="717" ht="12.75" customHeight="1" x14ac:dyDescent="0.15"/>
    <row r="718" ht="12.75" customHeight="1" x14ac:dyDescent="0.15"/>
    <row r="719" ht="12.75" customHeight="1" x14ac:dyDescent="0.15"/>
    <row r="720" ht="12.75" customHeight="1" x14ac:dyDescent="0.15"/>
    <row r="721" ht="12.75" customHeight="1" x14ac:dyDescent="0.15"/>
    <row r="722" ht="12.75" customHeight="1" x14ac:dyDescent="0.15"/>
    <row r="723" ht="12.75" customHeight="1" x14ac:dyDescent="0.15"/>
    <row r="724" ht="12.75" customHeight="1" x14ac:dyDescent="0.15"/>
    <row r="725" ht="12.75" customHeight="1" x14ac:dyDescent="0.15"/>
    <row r="726" ht="12.75" customHeight="1" x14ac:dyDescent="0.15"/>
    <row r="727" ht="12.75" customHeight="1" x14ac:dyDescent="0.15"/>
    <row r="728" ht="12.75" customHeight="1" x14ac:dyDescent="0.15"/>
    <row r="729" ht="12.75" customHeight="1" x14ac:dyDescent="0.15"/>
    <row r="730" ht="12.75" customHeight="1" x14ac:dyDescent="0.15"/>
    <row r="731" ht="12.75" customHeight="1" x14ac:dyDescent="0.15"/>
    <row r="732" ht="12.75" customHeight="1" x14ac:dyDescent="0.15"/>
    <row r="733" ht="12.75" customHeight="1" x14ac:dyDescent="0.15"/>
    <row r="734" ht="12.75" customHeight="1" x14ac:dyDescent="0.15"/>
    <row r="735" ht="12.75" customHeight="1" x14ac:dyDescent="0.15"/>
    <row r="736" ht="12.75" customHeight="1" x14ac:dyDescent="0.15"/>
    <row r="737" ht="12.75" customHeight="1" x14ac:dyDescent="0.15"/>
    <row r="738" ht="12.75" customHeight="1" x14ac:dyDescent="0.15"/>
    <row r="739" ht="12.75" customHeight="1" x14ac:dyDescent="0.15"/>
    <row r="740" ht="12.75" customHeight="1" x14ac:dyDescent="0.15"/>
    <row r="741" ht="12.75" customHeight="1" x14ac:dyDescent="0.15"/>
    <row r="742" ht="12.75" customHeight="1" x14ac:dyDescent="0.15"/>
    <row r="743" ht="12.75" customHeight="1" x14ac:dyDescent="0.15"/>
    <row r="744" ht="12.75" customHeight="1" x14ac:dyDescent="0.15"/>
    <row r="745" ht="12.75" customHeight="1" x14ac:dyDescent="0.15"/>
    <row r="746" ht="12.75" customHeight="1" x14ac:dyDescent="0.15"/>
    <row r="747" ht="12.75" customHeight="1" x14ac:dyDescent="0.15"/>
    <row r="748" ht="12.75" customHeight="1" x14ac:dyDescent="0.15"/>
    <row r="749" ht="12.75" customHeight="1" x14ac:dyDescent="0.15"/>
    <row r="750" ht="12.75" customHeight="1" x14ac:dyDescent="0.15"/>
    <row r="751" ht="12.75" customHeight="1" x14ac:dyDescent="0.15"/>
    <row r="752" ht="12.75" customHeight="1" x14ac:dyDescent="0.15"/>
    <row r="753" ht="12.75" customHeight="1" x14ac:dyDescent="0.15"/>
    <row r="754" ht="12.75" customHeight="1" x14ac:dyDescent="0.15"/>
    <row r="755" ht="12.75" customHeight="1" x14ac:dyDescent="0.15"/>
    <row r="756" ht="12.75" customHeight="1" x14ac:dyDescent="0.15"/>
    <row r="757" ht="12.75" customHeight="1" x14ac:dyDescent="0.15"/>
    <row r="758" ht="12.75" customHeight="1" x14ac:dyDescent="0.15"/>
    <row r="759" ht="12.75" customHeight="1" x14ac:dyDescent="0.15"/>
    <row r="760" ht="12.75" customHeight="1" x14ac:dyDescent="0.15"/>
    <row r="761" ht="12.75" customHeight="1" x14ac:dyDescent="0.15"/>
    <row r="762" ht="12.75" customHeight="1" x14ac:dyDescent="0.15"/>
    <row r="763" ht="12.75" customHeight="1" x14ac:dyDescent="0.15"/>
    <row r="764" ht="12.75" customHeight="1" x14ac:dyDescent="0.15"/>
    <row r="765" ht="12.75" customHeight="1" x14ac:dyDescent="0.15"/>
    <row r="766" ht="12.75" customHeight="1" x14ac:dyDescent="0.15"/>
    <row r="767" ht="12.75" customHeight="1" x14ac:dyDescent="0.15"/>
    <row r="768" ht="12.75" customHeight="1" x14ac:dyDescent="0.15"/>
    <row r="769" ht="12.75" customHeight="1" x14ac:dyDescent="0.15"/>
    <row r="770" ht="12.75" customHeight="1" x14ac:dyDescent="0.15"/>
    <row r="771" ht="12.75" customHeight="1" x14ac:dyDescent="0.15"/>
    <row r="772" ht="12.75" customHeight="1" x14ac:dyDescent="0.15"/>
    <row r="773" ht="12.75" customHeight="1" x14ac:dyDescent="0.15"/>
    <row r="774" ht="12.75" customHeight="1" x14ac:dyDescent="0.15"/>
    <row r="775" ht="12.75" customHeight="1" x14ac:dyDescent="0.15"/>
    <row r="776" ht="12.75" customHeight="1" x14ac:dyDescent="0.15"/>
    <row r="777" ht="12.75" customHeight="1" x14ac:dyDescent="0.15"/>
    <row r="778" ht="12.75" customHeight="1" x14ac:dyDescent="0.15"/>
    <row r="779" ht="12.75" customHeight="1" x14ac:dyDescent="0.15"/>
    <row r="780" ht="12.75" customHeight="1" x14ac:dyDescent="0.15"/>
    <row r="781" ht="12.75" customHeight="1" x14ac:dyDescent="0.15"/>
    <row r="782" ht="12.75" customHeight="1" x14ac:dyDescent="0.15"/>
    <row r="783" ht="12.75" customHeight="1" x14ac:dyDescent="0.15"/>
    <row r="784" ht="12.75" customHeight="1" x14ac:dyDescent="0.15"/>
    <row r="785" ht="12.75" customHeight="1" x14ac:dyDescent="0.15"/>
    <row r="786" ht="12.75" customHeight="1" x14ac:dyDescent="0.15"/>
    <row r="787" ht="12.75" customHeight="1" x14ac:dyDescent="0.15"/>
    <row r="788" ht="12.75" customHeight="1" x14ac:dyDescent="0.15"/>
    <row r="789" ht="12.75" customHeight="1" x14ac:dyDescent="0.15"/>
    <row r="790" ht="12.75" customHeight="1" x14ac:dyDescent="0.15"/>
    <row r="791" ht="12.75" customHeight="1" x14ac:dyDescent="0.15"/>
    <row r="792" ht="12.75" customHeight="1" x14ac:dyDescent="0.15"/>
    <row r="793" ht="12.75" customHeight="1" x14ac:dyDescent="0.15"/>
    <row r="794" ht="12.75" customHeight="1" x14ac:dyDescent="0.15"/>
    <row r="795" ht="12.75" customHeight="1" x14ac:dyDescent="0.15"/>
    <row r="796" ht="12.75" customHeight="1" x14ac:dyDescent="0.15"/>
    <row r="797" ht="12.75" customHeight="1" x14ac:dyDescent="0.15"/>
    <row r="798" ht="12.75" customHeight="1" x14ac:dyDescent="0.15"/>
    <row r="799" ht="12.75" customHeight="1" x14ac:dyDescent="0.15"/>
    <row r="800" ht="12.75" customHeight="1" x14ac:dyDescent="0.15"/>
    <row r="801" ht="12.75" customHeight="1" x14ac:dyDescent="0.15"/>
    <row r="802" ht="12.75" customHeight="1" x14ac:dyDescent="0.15"/>
    <row r="803" ht="12.75" customHeight="1" x14ac:dyDescent="0.15"/>
    <row r="804" ht="12.75" customHeight="1" x14ac:dyDescent="0.15"/>
    <row r="805" ht="12.75" customHeight="1" x14ac:dyDescent="0.15"/>
    <row r="806" ht="12.75" customHeight="1" x14ac:dyDescent="0.15"/>
    <row r="807" ht="12.75" customHeight="1" x14ac:dyDescent="0.15"/>
    <row r="808" ht="12.75" customHeight="1" x14ac:dyDescent="0.15"/>
    <row r="809" ht="12.75" customHeight="1" x14ac:dyDescent="0.15"/>
    <row r="810" ht="12.75" customHeight="1" x14ac:dyDescent="0.15"/>
    <row r="811" ht="12.75" customHeight="1" x14ac:dyDescent="0.15"/>
    <row r="812" ht="12.75" customHeight="1" x14ac:dyDescent="0.15"/>
    <row r="813" ht="12.75" customHeight="1" x14ac:dyDescent="0.15"/>
    <row r="814" ht="12.75" customHeight="1" x14ac:dyDescent="0.15"/>
    <row r="815" ht="12.75" customHeight="1" x14ac:dyDescent="0.15"/>
    <row r="816" ht="12.75" customHeight="1" x14ac:dyDescent="0.15"/>
    <row r="817" ht="12.75" customHeight="1" x14ac:dyDescent="0.15"/>
    <row r="818" ht="12.75" customHeight="1" x14ac:dyDescent="0.15"/>
    <row r="819" ht="12.75" customHeight="1" x14ac:dyDescent="0.15"/>
    <row r="820" ht="12.75" customHeight="1" x14ac:dyDescent="0.15"/>
    <row r="821" ht="12.75" customHeight="1" x14ac:dyDescent="0.15"/>
    <row r="822" ht="12.75" customHeight="1" x14ac:dyDescent="0.15"/>
    <row r="823" ht="12.75" customHeight="1" x14ac:dyDescent="0.15"/>
    <row r="824" ht="12.75" customHeight="1" x14ac:dyDescent="0.15"/>
    <row r="825" ht="12.75" customHeight="1" x14ac:dyDescent="0.15"/>
    <row r="826" ht="12.75" customHeight="1" x14ac:dyDescent="0.15"/>
    <row r="827" ht="12.75" customHeight="1" x14ac:dyDescent="0.15"/>
    <row r="828" ht="12.75" customHeight="1" x14ac:dyDescent="0.15"/>
    <row r="829" ht="12.75" customHeight="1" x14ac:dyDescent="0.15"/>
    <row r="830" ht="12.75" customHeight="1" x14ac:dyDescent="0.15"/>
    <row r="831" ht="12.75" customHeight="1" x14ac:dyDescent="0.15"/>
    <row r="832" ht="12.75" customHeight="1" x14ac:dyDescent="0.15"/>
    <row r="833" ht="12.75" customHeight="1" x14ac:dyDescent="0.15"/>
    <row r="834" ht="12.75" customHeight="1" x14ac:dyDescent="0.15"/>
    <row r="835" ht="12.75" customHeight="1" x14ac:dyDescent="0.15"/>
    <row r="836" ht="12.75" customHeight="1" x14ac:dyDescent="0.15"/>
    <row r="837" ht="12.75" customHeight="1" x14ac:dyDescent="0.15"/>
    <row r="838" ht="12.75" customHeight="1" x14ac:dyDescent="0.15"/>
    <row r="839" ht="12.75" customHeight="1" x14ac:dyDescent="0.15"/>
    <row r="840" ht="12.75" customHeight="1" x14ac:dyDescent="0.15"/>
    <row r="841" ht="12.75" customHeight="1" x14ac:dyDescent="0.15"/>
    <row r="842" ht="12.75" customHeight="1" x14ac:dyDescent="0.15"/>
    <row r="843" ht="12.75" customHeight="1" x14ac:dyDescent="0.15"/>
    <row r="844" ht="12.75" customHeight="1" x14ac:dyDescent="0.15"/>
    <row r="845" ht="12.75" customHeight="1" x14ac:dyDescent="0.15"/>
    <row r="846" ht="12.75" customHeight="1" x14ac:dyDescent="0.15"/>
    <row r="847" ht="12.75" customHeight="1" x14ac:dyDescent="0.15"/>
    <row r="848" ht="12.75" customHeight="1" x14ac:dyDescent="0.15"/>
    <row r="849" ht="12.75" customHeight="1" x14ac:dyDescent="0.15"/>
    <row r="850" ht="12.75" customHeight="1" x14ac:dyDescent="0.15"/>
    <row r="851" ht="12.75" customHeight="1" x14ac:dyDescent="0.15"/>
    <row r="852" ht="12.75" customHeight="1" x14ac:dyDescent="0.15"/>
    <row r="853" ht="12.75" customHeight="1" x14ac:dyDescent="0.15"/>
    <row r="854" ht="12.75" customHeight="1" x14ac:dyDescent="0.15"/>
    <row r="855" ht="12.75" customHeight="1" x14ac:dyDescent="0.15"/>
    <row r="856" ht="12.75" customHeight="1" x14ac:dyDescent="0.15"/>
    <row r="857" ht="12.75" customHeight="1" x14ac:dyDescent="0.15"/>
    <row r="858" ht="12.75" customHeight="1" x14ac:dyDescent="0.15"/>
    <row r="859" ht="12.75" customHeight="1" x14ac:dyDescent="0.15"/>
    <row r="860" ht="12.75" customHeight="1" x14ac:dyDescent="0.15"/>
    <row r="861" ht="12.75" customHeight="1" x14ac:dyDescent="0.15"/>
    <row r="862" ht="12.75" customHeight="1" x14ac:dyDescent="0.15"/>
    <row r="863" ht="12.75" customHeight="1" x14ac:dyDescent="0.15"/>
    <row r="864" ht="12.75" customHeight="1" x14ac:dyDescent="0.15"/>
    <row r="865" ht="12.75" customHeight="1" x14ac:dyDescent="0.15"/>
    <row r="866" ht="12.75" customHeight="1" x14ac:dyDescent="0.15"/>
    <row r="867" ht="12.75" customHeight="1" x14ac:dyDescent="0.15"/>
    <row r="868" ht="12.75" customHeight="1" x14ac:dyDescent="0.15"/>
    <row r="869" ht="12.75" customHeight="1" x14ac:dyDescent="0.15"/>
    <row r="870" ht="12.75" customHeight="1" x14ac:dyDescent="0.15"/>
    <row r="871" ht="12.75" customHeight="1" x14ac:dyDescent="0.15"/>
    <row r="872" ht="12.75" customHeight="1" x14ac:dyDescent="0.15"/>
    <row r="873" ht="12.75" customHeight="1" x14ac:dyDescent="0.15"/>
    <row r="874" ht="12.75" customHeight="1" x14ac:dyDescent="0.15"/>
    <row r="875" ht="12.75" customHeight="1" x14ac:dyDescent="0.15"/>
    <row r="876" ht="12.75" customHeight="1" x14ac:dyDescent="0.15"/>
    <row r="877" ht="12.75" customHeight="1" x14ac:dyDescent="0.15"/>
    <row r="878" ht="12.75" customHeight="1" x14ac:dyDescent="0.15"/>
    <row r="879" ht="12.75" customHeight="1" x14ac:dyDescent="0.15"/>
    <row r="880" ht="12.75" customHeight="1" x14ac:dyDescent="0.15"/>
    <row r="881" ht="12.75" customHeight="1" x14ac:dyDescent="0.15"/>
    <row r="882" ht="12.75" customHeight="1" x14ac:dyDescent="0.15"/>
    <row r="883" ht="12.75" customHeight="1" x14ac:dyDescent="0.15"/>
    <row r="884" ht="12.75" customHeight="1" x14ac:dyDescent="0.15"/>
    <row r="885" ht="12.75" customHeight="1" x14ac:dyDescent="0.15"/>
    <row r="886" ht="12.75" customHeight="1" x14ac:dyDescent="0.15"/>
    <row r="887" ht="12.75" customHeight="1" x14ac:dyDescent="0.15"/>
    <row r="888" ht="12.75" customHeight="1" x14ac:dyDescent="0.15"/>
    <row r="889" ht="12.75" customHeight="1" x14ac:dyDescent="0.15"/>
    <row r="890" ht="12.75" customHeight="1" x14ac:dyDescent="0.15"/>
    <row r="891" ht="12.75" customHeight="1" x14ac:dyDescent="0.15"/>
    <row r="892" ht="12.75" customHeight="1" x14ac:dyDescent="0.15"/>
    <row r="893" ht="12.75" customHeight="1" x14ac:dyDescent="0.15"/>
    <row r="894" ht="12.75" customHeight="1" x14ac:dyDescent="0.15"/>
    <row r="895" ht="12.75" customHeight="1" x14ac:dyDescent="0.15"/>
    <row r="896" ht="12.75" customHeight="1" x14ac:dyDescent="0.15"/>
    <row r="897" ht="12.75" customHeight="1" x14ac:dyDescent="0.15"/>
    <row r="898" ht="12.75" customHeight="1" x14ac:dyDescent="0.15"/>
    <row r="899" ht="12.75" customHeight="1" x14ac:dyDescent="0.15"/>
    <row r="900" ht="12.75" customHeight="1" x14ac:dyDescent="0.15"/>
    <row r="901" ht="12.75" customHeight="1" x14ac:dyDescent="0.15"/>
    <row r="902" ht="12.75" customHeight="1" x14ac:dyDescent="0.15"/>
    <row r="903" ht="12.75" customHeight="1" x14ac:dyDescent="0.15"/>
    <row r="904" ht="12.75" customHeight="1" x14ac:dyDescent="0.15"/>
    <row r="905" ht="12.75" customHeight="1" x14ac:dyDescent="0.15"/>
    <row r="906" ht="12.75" customHeight="1" x14ac:dyDescent="0.15"/>
    <row r="907" ht="12.75" customHeight="1" x14ac:dyDescent="0.15"/>
    <row r="908" ht="12.75" customHeight="1" x14ac:dyDescent="0.15"/>
    <row r="909" ht="12.75" customHeight="1" x14ac:dyDescent="0.15"/>
    <row r="910" ht="12.75" customHeight="1" x14ac:dyDescent="0.15"/>
    <row r="911" ht="12.75" customHeight="1" x14ac:dyDescent="0.15"/>
    <row r="912" ht="12.75" customHeight="1" x14ac:dyDescent="0.15"/>
    <row r="913" ht="12.75" customHeight="1" x14ac:dyDescent="0.15"/>
    <row r="914" ht="12.75" customHeight="1" x14ac:dyDescent="0.15"/>
    <row r="915" ht="12.75" customHeight="1" x14ac:dyDescent="0.15"/>
    <row r="916" ht="12.75" customHeight="1" x14ac:dyDescent="0.15"/>
    <row r="917" ht="12.75" customHeight="1" x14ac:dyDescent="0.15"/>
    <row r="918" ht="12.75" customHeight="1" x14ac:dyDescent="0.15"/>
    <row r="919" ht="12.75" customHeight="1" x14ac:dyDescent="0.15"/>
    <row r="920" ht="12.75" customHeight="1" x14ac:dyDescent="0.15"/>
    <row r="921" ht="12.75" customHeight="1" x14ac:dyDescent="0.15"/>
    <row r="922" ht="12.75" customHeight="1" x14ac:dyDescent="0.15"/>
    <row r="923" ht="12.75" customHeight="1" x14ac:dyDescent="0.15"/>
    <row r="924" ht="12.75" customHeight="1" x14ac:dyDescent="0.15"/>
    <row r="925" ht="12.75" customHeight="1" x14ac:dyDescent="0.15"/>
    <row r="926" ht="12.75" customHeight="1" x14ac:dyDescent="0.15"/>
    <row r="927" ht="12.75" customHeight="1" x14ac:dyDescent="0.15"/>
    <row r="928" ht="12.75" customHeight="1" x14ac:dyDescent="0.15"/>
    <row r="929" ht="12.75" customHeight="1" x14ac:dyDescent="0.15"/>
    <row r="930" ht="12.75" customHeight="1" x14ac:dyDescent="0.15"/>
    <row r="931" ht="12.75" customHeight="1" x14ac:dyDescent="0.15"/>
    <row r="932" ht="12.75" customHeight="1" x14ac:dyDescent="0.15"/>
    <row r="933" ht="12.75" customHeight="1" x14ac:dyDescent="0.15"/>
    <row r="934" ht="12.75" customHeight="1" x14ac:dyDescent="0.15"/>
    <row r="935" ht="12.75" customHeight="1" x14ac:dyDescent="0.15"/>
    <row r="936" ht="12.75" customHeight="1" x14ac:dyDescent="0.15"/>
    <row r="937" ht="12.75" customHeight="1" x14ac:dyDescent="0.15"/>
    <row r="938" ht="12.75" customHeight="1" x14ac:dyDescent="0.15"/>
    <row r="939" ht="12.75" customHeight="1" x14ac:dyDescent="0.15"/>
    <row r="940" ht="12.75" customHeight="1" x14ac:dyDescent="0.15"/>
    <row r="941" ht="12.75" customHeight="1" x14ac:dyDescent="0.15"/>
    <row r="942" ht="12.75" customHeight="1" x14ac:dyDescent="0.15"/>
    <row r="943" ht="12.75" customHeight="1" x14ac:dyDescent="0.15"/>
    <row r="944" ht="12.75" customHeight="1" x14ac:dyDescent="0.15"/>
    <row r="945" ht="12.75" customHeight="1" x14ac:dyDescent="0.15"/>
    <row r="946" ht="12.75" customHeight="1" x14ac:dyDescent="0.15"/>
    <row r="947" ht="12.75" customHeight="1" x14ac:dyDescent="0.15"/>
    <row r="948" ht="12.75" customHeight="1" x14ac:dyDescent="0.15"/>
    <row r="949" ht="12.75" customHeight="1" x14ac:dyDescent="0.15"/>
    <row r="950" ht="12.75" customHeight="1" x14ac:dyDescent="0.15"/>
    <row r="951" ht="12.75" customHeight="1" x14ac:dyDescent="0.15"/>
    <row r="952" ht="12.75" customHeight="1" x14ac:dyDescent="0.15"/>
    <row r="953" ht="12.75" customHeight="1" x14ac:dyDescent="0.15"/>
    <row r="954" ht="12.75" customHeight="1" x14ac:dyDescent="0.15"/>
    <row r="955" ht="12.75" customHeight="1" x14ac:dyDescent="0.15"/>
    <row r="956" ht="12.75" customHeight="1" x14ac:dyDescent="0.15"/>
    <row r="957" ht="12.75" customHeight="1" x14ac:dyDescent="0.15"/>
    <row r="958" ht="12.75" customHeight="1" x14ac:dyDescent="0.15"/>
    <row r="959" ht="12.75" customHeight="1" x14ac:dyDescent="0.15"/>
    <row r="960" ht="12.75" customHeight="1" x14ac:dyDescent="0.15"/>
    <row r="961" ht="12.75" customHeight="1" x14ac:dyDescent="0.15"/>
    <row r="962" ht="12.75" customHeight="1" x14ac:dyDescent="0.15"/>
    <row r="963" ht="12.75" customHeight="1" x14ac:dyDescent="0.15"/>
    <row r="964" ht="12.75" customHeight="1" x14ac:dyDescent="0.15"/>
    <row r="965" ht="12.75" customHeight="1" x14ac:dyDescent="0.15"/>
    <row r="966" ht="12.75" customHeight="1" x14ac:dyDescent="0.15"/>
    <row r="967" ht="12.75" customHeight="1" x14ac:dyDescent="0.15"/>
    <row r="968" ht="12.75" customHeight="1" x14ac:dyDescent="0.15"/>
    <row r="969" ht="12.75" customHeight="1" x14ac:dyDescent="0.15"/>
    <row r="970" ht="12.75" customHeight="1" x14ac:dyDescent="0.15"/>
    <row r="971" ht="12.75" customHeight="1" x14ac:dyDescent="0.15"/>
    <row r="972" ht="12.75" customHeight="1" x14ac:dyDescent="0.15"/>
    <row r="973" ht="12.75" customHeight="1" x14ac:dyDescent="0.15"/>
    <row r="974" ht="12.75" customHeight="1" x14ac:dyDescent="0.15"/>
    <row r="975" ht="12.75" customHeight="1" x14ac:dyDescent="0.15"/>
    <row r="976" ht="12.75" customHeight="1" x14ac:dyDescent="0.15"/>
    <row r="977" ht="12.75" customHeight="1" x14ac:dyDescent="0.15"/>
    <row r="978" ht="12.75" customHeight="1" x14ac:dyDescent="0.15"/>
    <row r="979" ht="12.75" customHeight="1" x14ac:dyDescent="0.15"/>
    <row r="980" ht="12.75" customHeight="1" x14ac:dyDescent="0.15"/>
    <row r="981" ht="12.75" customHeight="1" x14ac:dyDescent="0.15"/>
    <row r="982" ht="12.75" customHeight="1" x14ac:dyDescent="0.15"/>
    <row r="983" ht="12.75" customHeight="1" x14ac:dyDescent="0.15"/>
    <row r="984" ht="12.75" customHeight="1" x14ac:dyDescent="0.15"/>
    <row r="985" ht="12.75" customHeight="1" x14ac:dyDescent="0.15"/>
    <row r="986" ht="12.75" customHeight="1" x14ac:dyDescent="0.15"/>
    <row r="987" ht="12.75" customHeight="1" x14ac:dyDescent="0.15"/>
    <row r="988" ht="12.75" customHeight="1" x14ac:dyDescent="0.15"/>
    <row r="989" ht="12.75" customHeight="1" x14ac:dyDescent="0.15"/>
    <row r="990" ht="12.75" customHeight="1" x14ac:dyDescent="0.15"/>
    <row r="991" ht="12.75" customHeight="1" x14ac:dyDescent="0.15"/>
    <row r="992" ht="12.75" customHeight="1" x14ac:dyDescent="0.15"/>
    <row r="993" ht="12.75" customHeight="1" x14ac:dyDescent="0.15"/>
    <row r="994" ht="12.75" customHeight="1" x14ac:dyDescent="0.15"/>
    <row r="995" ht="12.75" customHeight="1" x14ac:dyDescent="0.15"/>
    <row r="996" ht="12.75" customHeight="1" x14ac:dyDescent="0.15"/>
    <row r="997" ht="12.75" customHeight="1" x14ac:dyDescent="0.15"/>
    <row r="998" ht="12.75" customHeight="1" x14ac:dyDescent="0.15"/>
    <row r="999" ht="12.75" customHeight="1" x14ac:dyDescent="0.15"/>
    <row r="1000" ht="12.75" customHeight="1" x14ac:dyDescent="0.15"/>
  </sheetData>
  <sheetProtection algorithmName="SHA-512" hashValue="V+dmsEdTwNJ/m6TFZ9Gf1nyRChPeGIAEkRKxB/XjadqmZxPpnLqyZs1kWkHwWtSMibJqEW6EwD8LMDo/fFUFAw==" saltValue="td6/72BFLBav2oaUJDALgw==" spinCount="100000" sheet="1" objects="1" scenarios="1" selectLockedCells="1"/>
  <mergeCells count="10">
    <mergeCell ref="C31:O31"/>
    <mergeCell ref="C32:O32"/>
    <mergeCell ref="C33:O33"/>
    <mergeCell ref="B12:T12"/>
    <mergeCell ref="Q16:R16"/>
    <mergeCell ref="B18:E25"/>
    <mergeCell ref="G18:J25"/>
    <mergeCell ref="L18:O25"/>
    <mergeCell ref="Q18:T25"/>
    <mergeCell ref="C30:O30"/>
  </mergeCells>
  <hyperlinks>
    <hyperlink ref="I6" r:id="rId1" xr:uid="{00000000-0004-0000-0100-000000000000}"/>
  </hyperlinks>
  <pageMargins left="0.7" right="0.7" top="0.75" bottom="0.75" header="0" footer="0"/>
  <pageSetup paperSize="9" orientation="portrait"/>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2060"/>
    <outlinePr summaryBelow="0" summaryRight="0"/>
  </sheetPr>
  <dimension ref="A1:AM1000"/>
  <sheetViews>
    <sheetView showGridLines="0" tabSelected="1" topLeftCell="A23" workbookViewId="0">
      <selection activeCell="C31" sqref="C31"/>
    </sheetView>
  </sheetViews>
  <sheetFormatPr baseColWidth="10" defaultColWidth="12.6640625" defaultRowHeight="15" customHeight="1" x14ac:dyDescent="0.15"/>
  <cols>
    <col min="1" max="1" width="36.5" customWidth="1"/>
    <col min="2" max="2" width="1" customWidth="1"/>
    <col min="3" max="3" width="50.83203125" customWidth="1"/>
    <col min="4" max="4" width="1.83203125" customWidth="1"/>
    <col min="5" max="5" width="50.83203125" customWidth="1"/>
    <col min="6" max="6" width="0.83203125" customWidth="1"/>
    <col min="7" max="7" width="50.83203125" customWidth="1"/>
    <col min="8" max="8" width="0.6640625" customWidth="1"/>
    <col min="9" max="9" width="50.83203125" customWidth="1"/>
    <col min="10" max="10" width="1.1640625" customWidth="1"/>
    <col min="11" max="11" width="34.33203125" customWidth="1"/>
    <col min="12" max="12" width="1.1640625" customWidth="1"/>
    <col min="13" max="13" width="27.5" customWidth="1"/>
    <col min="14" max="14" width="1.5" customWidth="1"/>
    <col min="15" max="15" width="19.33203125" customWidth="1"/>
    <col min="16" max="16" width="1" customWidth="1"/>
    <col min="17" max="17" width="20.33203125" customWidth="1"/>
    <col min="18" max="18" width="1.5" customWidth="1"/>
    <col min="19" max="19" width="17.5" customWidth="1"/>
    <col min="20" max="20" width="1.6640625" customWidth="1"/>
    <col min="21" max="21" width="17.1640625" customWidth="1"/>
    <col min="22" max="22" width="1.6640625" customWidth="1"/>
    <col min="23" max="23" width="18.6640625" customWidth="1"/>
    <col min="24" max="24" width="1.6640625" customWidth="1"/>
    <col min="26" max="26" width="0.83203125" customWidth="1"/>
    <col min="27" max="27" width="18.1640625" customWidth="1"/>
    <col min="28" max="28" width="1.5" customWidth="1"/>
    <col min="29" max="29" width="10" customWidth="1"/>
    <col min="30" max="30" width="1.33203125" customWidth="1"/>
    <col min="31" max="31" width="19.6640625" customWidth="1"/>
    <col min="32" max="32" width="1.5" customWidth="1"/>
    <col min="33" max="33" width="20.5" customWidth="1"/>
  </cols>
  <sheetData>
    <row r="1" spans="1:39" ht="15.75" customHeight="1" x14ac:dyDescent="0.2">
      <c r="A1" s="37"/>
      <c r="B1" s="38"/>
      <c r="C1" s="38"/>
      <c r="D1" s="38"/>
      <c r="E1" s="38"/>
      <c r="F1" s="38"/>
      <c r="G1" s="38"/>
      <c r="H1" s="38"/>
      <c r="I1" s="38"/>
      <c r="J1" s="38"/>
      <c r="K1" s="38"/>
      <c r="L1" s="38"/>
      <c r="M1" s="38"/>
      <c r="N1" s="38"/>
      <c r="O1" s="38"/>
      <c r="P1" s="38"/>
      <c r="Q1" s="38"/>
      <c r="R1" s="38"/>
      <c r="S1" s="38"/>
      <c r="T1" s="38"/>
      <c r="U1" s="38"/>
      <c r="V1" s="38"/>
      <c r="W1" s="38"/>
      <c r="X1" s="38"/>
      <c r="Y1" s="38"/>
      <c r="Z1" s="38"/>
      <c r="AA1" s="38"/>
      <c r="AB1" s="1"/>
      <c r="AC1" s="38"/>
      <c r="AD1" s="1"/>
      <c r="AE1" s="38"/>
      <c r="AF1" s="1"/>
      <c r="AG1" s="38"/>
      <c r="AH1" s="38"/>
      <c r="AI1" s="38"/>
      <c r="AJ1" s="38"/>
      <c r="AK1" s="38"/>
      <c r="AL1" s="38"/>
      <c r="AM1" s="38"/>
    </row>
    <row r="2" spans="1:39" ht="24" customHeight="1" x14ac:dyDescent="0.2">
      <c r="A2" s="38"/>
      <c r="B2" s="38"/>
      <c r="C2" s="38"/>
      <c r="D2" s="38"/>
      <c r="E2" s="38"/>
      <c r="F2" s="38"/>
      <c r="G2" s="38"/>
      <c r="H2" s="38"/>
      <c r="I2" s="38"/>
      <c r="J2" s="38"/>
      <c r="K2" s="38"/>
      <c r="L2" s="38"/>
      <c r="M2" s="38"/>
      <c r="N2" s="38"/>
      <c r="O2" s="38"/>
      <c r="P2" s="38"/>
      <c r="Q2" s="38"/>
      <c r="R2" s="38"/>
      <c r="S2" s="38"/>
      <c r="T2" s="38"/>
      <c r="U2" s="38"/>
      <c r="V2" s="38"/>
      <c r="W2" s="38"/>
      <c r="X2" s="38"/>
      <c r="Y2" s="38"/>
      <c r="Z2" s="38"/>
      <c r="AA2" s="38"/>
      <c r="AB2" s="1"/>
      <c r="AC2" s="38"/>
      <c r="AD2" s="1"/>
      <c r="AE2" s="38"/>
      <c r="AF2" s="1"/>
      <c r="AG2" s="38"/>
      <c r="AH2" s="38"/>
      <c r="AI2" s="38"/>
      <c r="AJ2" s="38"/>
      <c r="AK2" s="38"/>
      <c r="AL2" s="38"/>
      <c r="AM2" s="38"/>
    </row>
    <row r="3" spans="1:39" ht="29" customHeight="1" x14ac:dyDescent="0.3">
      <c r="A3" s="38"/>
      <c r="B3" s="38"/>
      <c r="C3" s="38"/>
      <c r="D3" s="39" t="str">
        <f>README!F3</f>
        <v>Ongoing emissions responsibility (OER) Tool</v>
      </c>
      <c r="E3" s="40"/>
      <c r="F3" s="40"/>
      <c r="G3" s="40"/>
      <c r="H3" s="40"/>
      <c r="I3" s="40"/>
      <c r="J3" s="38"/>
      <c r="K3" s="38"/>
      <c r="L3" s="38"/>
      <c r="M3" s="38"/>
      <c r="N3" s="38"/>
      <c r="O3" s="38"/>
      <c r="P3" s="38"/>
      <c r="Q3" s="38"/>
      <c r="R3" s="38"/>
      <c r="S3" s="38"/>
      <c r="T3" s="38"/>
      <c r="U3" s="38"/>
      <c r="V3" s="38"/>
      <c r="W3" s="38"/>
      <c r="X3" s="38"/>
      <c r="Y3" s="38"/>
      <c r="Z3" s="38"/>
      <c r="AA3" s="38"/>
      <c r="AB3" s="1"/>
      <c r="AC3" s="38"/>
      <c r="AD3" s="1"/>
      <c r="AE3" s="38"/>
      <c r="AF3" s="1"/>
      <c r="AG3" s="38"/>
      <c r="AH3" s="38"/>
      <c r="AI3" s="38"/>
      <c r="AJ3" s="38"/>
      <c r="AK3" s="38"/>
      <c r="AL3" s="38"/>
      <c r="AM3" s="38"/>
    </row>
    <row r="4" spans="1:39" ht="15.75" customHeight="1" x14ac:dyDescent="0.2">
      <c r="A4" s="38"/>
      <c r="B4" s="38"/>
      <c r="C4" s="38"/>
      <c r="D4" s="38"/>
      <c r="E4" s="38"/>
      <c r="F4" s="38"/>
      <c r="G4" s="38"/>
      <c r="H4" s="38"/>
      <c r="I4" s="38"/>
      <c r="J4" s="38"/>
      <c r="K4" s="38"/>
      <c r="L4" s="38"/>
      <c r="M4" s="38"/>
      <c r="N4" s="38"/>
      <c r="O4" s="38"/>
      <c r="P4" s="38"/>
      <c r="Q4" s="38"/>
      <c r="R4" s="38"/>
      <c r="S4" s="38"/>
      <c r="T4" s="38"/>
      <c r="U4" s="38"/>
      <c r="V4" s="38"/>
      <c r="W4" s="38"/>
      <c r="X4" s="38"/>
      <c r="Y4" s="38"/>
      <c r="Z4" s="38"/>
      <c r="AA4" s="38"/>
      <c r="AB4" s="1"/>
      <c r="AC4" s="38"/>
      <c r="AD4" s="1"/>
      <c r="AE4" s="38"/>
      <c r="AF4" s="1"/>
      <c r="AG4" s="38"/>
      <c r="AH4" s="38"/>
      <c r="AI4" s="38"/>
      <c r="AJ4" s="38"/>
      <c r="AK4" s="38"/>
      <c r="AL4" s="38"/>
      <c r="AM4" s="38"/>
    </row>
    <row r="5" spans="1:39" ht="15.75" customHeight="1" x14ac:dyDescent="0.2">
      <c r="A5" s="38"/>
      <c r="B5" s="38"/>
      <c r="C5" s="38"/>
      <c r="D5" s="41" t="s">
        <v>1</v>
      </c>
      <c r="E5" s="373">
        <v>1</v>
      </c>
      <c r="F5" s="42"/>
      <c r="G5" s="43"/>
      <c r="H5" s="38"/>
      <c r="I5" s="38"/>
      <c r="J5" s="38"/>
      <c r="K5" s="38"/>
      <c r="L5" s="38"/>
      <c r="M5" s="38"/>
      <c r="N5" s="38"/>
      <c r="O5" s="38"/>
      <c r="P5" s="38"/>
      <c r="Q5" s="38"/>
      <c r="R5" s="38"/>
      <c r="S5" s="38"/>
      <c r="T5" s="38"/>
      <c r="U5" s="38"/>
      <c r="V5" s="38"/>
      <c r="W5" s="38"/>
      <c r="X5" s="38"/>
      <c r="Y5" s="38"/>
      <c r="Z5" s="38"/>
      <c r="AA5" s="38"/>
      <c r="AB5" s="1"/>
      <c r="AC5" s="38"/>
      <c r="AD5" s="1"/>
      <c r="AE5" s="38"/>
      <c r="AF5" s="1"/>
      <c r="AG5" s="38"/>
      <c r="AH5" s="38"/>
      <c r="AI5" s="38"/>
      <c r="AJ5" s="38"/>
      <c r="AK5" s="38"/>
      <c r="AL5" s="38"/>
      <c r="AM5" s="38"/>
    </row>
    <row r="6" spans="1:39" ht="15.75" customHeight="1" x14ac:dyDescent="0.2">
      <c r="A6" s="38"/>
      <c r="B6" s="38"/>
      <c r="D6" s="41" t="s">
        <v>2</v>
      </c>
      <c r="E6" s="38"/>
      <c r="F6" s="44" t="s">
        <v>3</v>
      </c>
      <c r="H6" s="38"/>
      <c r="I6" s="38"/>
      <c r="J6" s="38"/>
      <c r="K6" s="38"/>
      <c r="L6" s="38"/>
      <c r="M6" s="38"/>
      <c r="N6" s="38"/>
      <c r="O6" s="38"/>
      <c r="P6" s="38"/>
      <c r="Q6" s="38"/>
      <c r="R6" s="38"/>
      <c r="S6" s="38"/>
      <c r="T6" s="38"/>
      <c r="U6" s="38"/>
      <c r="V6" s="38"/>
      <c r="W6" s="38"/>
      <c r="X6" s="38"/>
      <c r="Y6" s="38"/>
      <c r="Z6" s="38"/>
      <c r="AA6" s="38"/>
      <c r="AB6" s="1"/>
      <c r="AC6" s="38"/>
      <c r="AD6" s="1"/>
      <c r="AE6" s="38"/>
      <c r="AF6" s="1"/>
      <c r="AG6" s="38"/>
      <c r="AH6" s="38"/>
      <c r="AI6" s="38"/>
      <c r="AJ6" s="38"/>
      <c r="AK6" s="38"/>
      <c r="AL6" s="38"/>
      <c r="AM6" s="38"/>
    </row>
    <row r="7" spans="1:39" ht="15.75" customHeight="1" thickBot="1" x14ac:dyDescent="0.25">
      <c r="A7" s="45"/>
      <c r="B7" s="45"/>
      <c r="C7" s="45"/>
      <c r="D7" s="46"/>
      <c r="E7" s="46"/>
      <c r="F7" s="46"/>
      <c r="G7" s="46"/>
      <c r="H7" s="46"/>
      <c r="I7" s="46"/>
      <c r="J7" s="46"/>
      <c r="K7" s="46"/>
      <c r="L7" s="38"/>
      <c r="M7" s="38"/>
      <c r="N7" s="38"/>
      <c r="O7" s="38"/>
      <c r="P7" s="38"/>
      <c r="Q7" s="38"/>
      <c r="R7" s="38"/>
      <c r="S7" s="38"/>
      <c r="T7" s="38"/>
      <c r="U7" s="38"/>
      <c r="V7" s="38"/>
      <c r="W7" s="38"/>
      <c r="X7" s="38"/>
      <c r="Y7" s="38"/>
      <c r="Z7" s="38"/>
      <c r="AA7" s="38"/>
      <c r="AB7" s="1"/>
      <c r="AC7" s="38"/>
      <c r="AD7" s="1"/>
      <c r="AE7" s="38"/>
      <c r="AF7" s="1"/>
      <c r="AG7" s="38"/>
      <c r="AH7" s="38"/>
      <c r="AI7" s="38"/>
      <c r="AJ7" s="38"/>
      <c r="AK7" s="38"/>
      <c r="AL7" s="38"/>
      <c r="AM7" s="38"/>
    </row>
    <row r="8" spans="1:39" ht="15.75" customHeight="1" x14ac:dyDescent="0.15">
      <c r="A8" s="47"/>
      <c r="B8" s="47"/>
      <c r="C8" s="47"/>
      <c r="D8" s="48"/>
      <c r="E8" s="48"/>
      <c r="F8" s="48"/>
      <c r="G8" s="48"/>
      <c r="H8" s="49"/>
      <c r="I8" s="49"/>
      <c r="J8" s="50"/>
      <c r="K8" s="51"/>
      <c r="L8" s="50"/>
      <c r="M8" s="50"/>
      <c r="N8" s="50"/>
      <c r="O8" s="50"/>
      <c r="P8" s="50"/>
      <c r="Q8" s="50"/>
      <c r="R8" s="50"/>
      <c r="S8" s="50"/>
      <c r="T8" s="50"/>
      <c r="U8" s="50"/>
      <c r="V8" s="50"/>
      <c r="W8" s="50"/>
      <c r="X8" s="50"/>
      <c r="Y8" s="50"/>
      <c r="Z8" s="50"/>
      <c r="AA8" s="50"/>
      <c r="AB8" s="52"/>
      <c r="AC8" s="50"/>
      <c r="AD8" s="52"/>
      <c r="AE8" s="50"/>
      <c r="AF8" s="52"/>
      <c r="AG8" s="50"/>
      <c r="AH8" s="50"/>
      <c r="AI8" s="50"/>
      <c r="AJ8" s="50"/>
      <c r="AK8" s="50"/>
      <c r="AL8" s="50"/>
      <c r="AM8" s="50"/>
    </row>
    <row r="9" spans="1:39" ht="15.75" customHeight="1" x14ac:dyDescent="0.2">
      <c r="A9" s="53" t="s">
        <v>57</v>
      </c>
      <c r="B9" s="53"/>
      <c r="C9" s="374"/>
      <c r="D9" s="47"/>
      <c r="E9" s="47"/>
      <c r="F9" s="47"/>
      <c r="G9" s="49"/>
      <c r="H9" s="49"/>
      <c r="I9" s="47"/>
      <c r="J9" s="47"/>
      <c r="K9" s="47"/>
      <c r="L9" s="47"/>
      <c r="M9" s="47"/>
      <c r="N9" s="47"/>
      <c r="O9" s="54"/>
      <c r="P9" s="54"/>
      <c r="Q9" s="55" t="s">
        <v>58</v>
      </c>
      <c r="R9" s="55"/>
      <c r="S9" s="56">
        <f>100%</f>
        <v>1</v>
      </c>
      <c r="T9" s="56"/>
      <c r="U9" s="54"/>
      <c r="V9" s="54"/>
      <c r="W9" s="50"/>
      <c r="X9" s="50"/>
      <c r="Y9" s="50"/>
      <c r="Z9" s="50"/>
      <c r="AA9" s="50"/>
      <c r="AB9" s="52"/>
      <c r="AC9" s="50"/>
      <c r="AD9" s="52"/>
      <c r="AE9" s="50"/>
      <c r="AF9" s="52"/>
      <c r="AG9" s="50"/>
      <c r="AH9" s="50"/>
      <c r="AI9" s="50"/>
      <c r="AJ9" s="50"/>
      <c r="AK9" s="50"/>
      <c r="AL9" s="50"/>
      <c r="AM9" s="50"/>
    </row>
    <row r="10" spans="1:39" ht="15.75" customHeight="1" x14ac:dyDescent="0.2">
      <c r="A10" s="57"/>
      <c r="B10" s="57"/>
      <c r="C10" s="1"/>
      <c r="D10" s="1"/>
      <c r="E10" s="1"/>
      <c r="F10" s="1"/>
      <c r="G10" s="49"/>
      <c r="H10" s="49"/>
      <c r="I10" s="58"/>
      <c r="J10" s="47"/>
      <c r="K10" s="47"/>
      <c r="L10" s="47"/>
      <c r="M10" s="47"/>
      <c r="N10" s="47"/>
      <c r="O10" s="54"/>
      <c r="P10" s="54"/>
      <c r="Q10" s="55"/>
      <c r="R10" s="55"/>
      <c r="S10" s="56"/>
      <c r="T10" s="56"/>
      <c r="U10" s="54"/>
      <c r="V10" s="54"/>
      <c r="W10" s="50"/>
      <c r="X10" s="50"/>
      <c r="Y10" s="50"/>
      <c r="Z10" s="50"/>
      <c r="AA10" s="50"/>
      <c r="AB10" s="52"/>
      <c r="AC10" s="50"/>
      <c r="AD10" s="52"/>
      <c r="AE10" s="50"/>
      <c r="AF10" s="52"/>
      <c r="AG10" s="50"/>
      <c r="AH10" s="50"/>
      <c r="AI10" s="50"/>
      <c r="AJ10" s="50"/>
      <c r="AK10" s="50"/>
      <c r="AL10" s="50"/>
      <c r="AM10" s="50"/>
    </row>
    <row r="11" spans="1:39" ht="19.5" customHeight="1" x14ac:dyDescent="0.2">
      <c r="A11" s="59" t="s">
        <v>59</v>
      </c>
      <c r="B11" s="59"/>
      <c r="C11" s="38"/>
      <c r="D11" s="38"/>
      <c r="E11" s="38"/>
      <c r="F11" s="38"/>
      <c r="G11" s="60" t="s">
        <v>60</v>
      </c>
      <c r="H11" s="38"/>
      <c r="I11" s="61" t="s">
        <v>61</v>
      </c>
      <c r="J11" s="61"/>
      <c r="K11" s="61"/>
      <c r="L11" s="61"/>
      <c r="M11" s="61"/>
      <c r="N11" s="58"/>
      <c r="O11" s="62"/>
      <c r="P11" s="54"/>
      <c r="Q11" s="55"/>
      <c r="R11" s="55"/>
      <c r="S11" s="56"/>
      <c r="T11" s="56"/>
      <c r="U11" s="54"/>
      <c r="V11" s="54"/>
      <c r="W11" s="50"/>
      <c r="X11" s="50"/>
      <c r="Y11" s="50"/>
      <c r="Z11" s="50"/>
      <c r="AA11" s="50"/>
      <c r="AB11" s="52"/>
      <c r="AC11" s="50"/>
      <c r="AD11" s="52"/>
      <c r="AE11" s="50"/>
      <c r="AF11" s="52"/>
      <c r="AG11" s="50"/>
      <c r="AH11" s="50"/>
      <c r="AI11" s="50"/>
      <c r="AJ11" s="50"/>
      <c r="AK11" s="50"/>
      <c r="AL11" s="50"/>
      <c r="AM11" s="50"/>
    </row>
    <row r="12" spans="1:39" ht="14.25" customHeight="1" x14ac:dyDescent="0.2">
      <c r="A12" s="429" t="s">
        <v>62</v>
      </c>
      <c r="B12" s="412"/>
      <c r="C12" s="412"/>
      <c r="D12" s="412"/>
      <c r="E12" s="412"/>
      <c r="G12" s="63"/>
      <c r="H12" s="64"/>
      <c r="I12" s="61"/>
      <c r="J12" s="61"/>
      <c r="K12" s="61"/>
      <c r="L12" s="61"/>
      <c r="M12" s="61"/>
      <c r="N12" s="65"/>
      <c r="O12" s="62"/>
      <c r="P12" s="50"/>
      <c r="Q12" s="49"/>
      <c r="R12" s="49"/>
      <c r="S12" s="66"/>
      <c r="T12" s="66"/>
      <c r="U12" s="54"/>
      <c r="V12" s="54"/>
      <c r="W12" s="50"/>
      <c r="X12" s="50"/>
      <c r="Y12" s="50"/>
      <c r="Z12" s="50"/>
      <c r="AA12" s="50"/>
      <c r="AB12" s="52"/>
      <c r="AC12" s="50"/>
      <c r="AD12" s="52"/>
      <c r="AE12" s="50"/>
      <c r="AF12" s="52"/>
      <c r="AG12" s="50"/>
      <c r="AH12" s="50"/>
      <c r="AI12" s="50"/>
      <c r="AJ12" s="50"/>
      <c r="AK12" s="50"/>
      <c r="AL12" s="50"/>
      <c r="AM12" s="50"/>
    </row>
    <row r="13" spans="1:39" ht="19.5" customHeight="1" x14ac:dyDescent="0.2">
      <c r="A13" s="443" t="s">
        <v>63</v>
      </c>
      <c r="B13" s="412"/>
      <c r="C13" s="412"/>
      <c r="D13" s="412"/>
      <c r="E13" s="412"/>
      <c r="G13" s="67" t="s">
        <v>64</v>
      </c>
      <c r="H13" s="68"/>
      <c r="I13" s="61" t="s">
        <v>65</v>
      </c>
      <c r="J13" s="61"/>
      <c r="K13" s="61"/>
      <c r="L13" s="61"/>
      <c r="M13" s="61"/>
      <c r="N13" s="65"/>
      <c r="O13" s="62"/>
      <c r="P13" s="50"/>
      <c r="Q13" s="49"/>
      <c r="R13" s="49"/>
      <c r="S13" s="66"/>
      <c r="T13" s="66"/>
      <c r="U13" s="54"/>
      <c r="V13" s="54"/>
      <c r="W13" s="50"/>
      <c r="X13" s="50"/>
      <c r="Y13" s="50"/>
      <c r="Z13" s="50"/>
      <c r="AA13" s="50"/>
      <c r="AB13" s="52"/>
      <c r="AC13" s="50"/>
      <c r="AD13" s="52"/>
      <c r="AE13" s="50"/>
      <c r="AF13" s="52"/>
      <c r="AG13" s="50"/>
      <c r="AH13" s="50"/>
      <c r="AI13" s="50"/>
      <c r="AJ13" s="50"/>
      <c r="AK13" s="50"/>
      <c r="AL13" s="50"/>
      <c r="AM13" s="50"/>
    </row>
    <row r="14" spans="1:39" ht="14.25" customHeight="1" x14ac:dyDescent="0.2">
      <c r="A14" s="443" t="s">
        <v>66</v>
      </c>
      <c r="B14" s="412"/>
      <c r="C14" s="412"/>
      <c r="D14" s="412"/>
      <c r="E14" s="412"/>
      <c r="G14" s="63"/>
      <c r="H14" s="64"/>
      <c r="I14" s="61"/>
      <c r="J14" s="61"/>
      <c r="K14" s="61"/>
      <c r="L14" s="61"/>
      <c r="M14" s="61"/>
      <c r="N14" s="65"/>
      <c r="O14" s="62"/>
      <c r="P14" s="50"/>
      <c r="Q14" s="49"/>
      <c r="R14" s="49"/>
      <c r="S14" s="66"/>
      <c r="T14" s="66"/>
      <c r="U14" s="54"/>
      <c r="V14" s="54"/>
      <c r="W14" s="50"/>
      <c r="X14" s="50"/>
      <c r="Y14" s="50"/>
      <c r="Z14" s="50"/>
      <c r="AA14" s="50"/>
      <c r="AB14" s="52"/>
      <c r="AC14" s="50"/>
      <c r="AD14" s="52"/>
      <c r="AE14" s="50"/>
      <c r="AF14" s="52"/>
      <c r="AG14" s="50"/>
      <c r="AH14" s="50"/>
      <c r="AI14" s="50"/>
      <c r="AJ14" s="50"/>
      <c r="AK14" s="50"/>
      <c r="AL14" s="50"/>
      <c r="AM14" s="50"/>
    </row>
    <row r="15" spans="1:39" ht="28.5" customHeight="1" x14ac:dyDescent="0.15">
      <c r="A15" s="444" t="s">
        <v>67</v>
      </c>
      <c r="B15" s="412"/>
      <c r="C15" s="412"/>
      <c r="D15" s="412"/>
      <c r="E15" s="412"/>
      <c r="F15" s="69"/>
      <c r="G15" s="70" t="s">
        <v>68</v>
      </c>
      <c r="H15" s="64"/>
      <c r="I15" s="429" t="s">
        <v>69</v>
      </c>
      <c r="J15" s="412"/>
      <c r="K15" s="412"/>
      <c r="L15" s="412"/>
      <c r="M15" s="412"/>
      <c r="N15" s="412"/>
      <c r="O15" s="412"/>
      <c r="P15" s="71"/>
      <c r="Q15" s="72"/>
      <c r="R15" s="72"/>
      <c r="S15" s="73"/>
      <c r="T15" s="73"/>
      <c r="U15" s="71"/>
      <c r="V15" s="71"/>
      <c r="W15" s="71"/>
      <c r="X15" s="71"/>
      <c r="Y15" s="71"/>
      <c r="Z15" s="71"/>
      <c r="AA15" s="71"/>
      <c r="AB15" s="51"/>
      <c r="AC15" s="50"/>
      <c r="AD15" s="52"/>
      <c r="AE15" s="50"/>
      <c r="AF15" s="52"/>
      <c r="AG15" s="50"/>
      <c r="AH15" s="50"/>
      <c r="AI15" s="50"/>
      <c r="AJ15" s="50"/>
      <c r="AK15" s="50"/>
      <c r="AL15" s="50"/>
      <c r="AM15" s="50"/>
    </row>
    <row r="16" spans="1:39" ht="15.75" customHeight="1" x14ac:dyDescent="0.2">
      <c r="A16" s="441" t="s">
        <v>251</v>
      </c>
      <c r="B16" s="412"/>
      <c r="C16" s="412"/>
      <c r="D16" s="412"/>
      <c r="E16" s="412"/>
      <c r="F16" s="74"/>
      <c r="G16" s="68"/>
      <c r="H16" s="68"/>
      <c r="I16" s="61"/>
      <c r="J16" s="61"/>
      <c r="K16" s="61"/>
      <c r="L16" s="61"/>
      <c r="M16" s="61"/>
      <c r="N16" s="65"/>
      <c r="O16" s="62"/>
      <c r="P16" s="71"/>
      <c r="Q16" s="72"/>
      <c r="R16" s="72"/>
      <c r="S16" s="73"/>
      <c r="T16" s="73"/>
      <c r="U16" s="71"/>
      <c r="V16" s="71"/>
      <c r="W16" s="71"/>
      <c r="X16" s="71"/>
      <c r="Y16" s="71"/>
      <c r="Z16" s="71"/>
      <c r="AA16" s="71"/>
      <c r="AB16" s="51"/>
      <c r="AC16" s="50"/>
      <c r="AD16" s="52"/>
      <c r="AE16" s="50"/>
      <c r="AF16" s="52"/>
      <c r="AG16" s="50"/>
      <c r="AH16" s="50"/>
      <c r="AI16" s="50"/>
      <c r="AJ16" s="50"/>
      <c r="AK16" s="50"/>
      <c r="AL16" s="50"/>
      <c r="AM16" s="50"/>
    </row>
    <row r="17" spans="1:39" ht="27.75" customHeight="1" x14ac:dyDescent="0.2">
      <c r="A17" s="75"/>
      <c r="B17" s="75"/>
      <c r="C17" s="1"/>
      <c r="D17" s="1"/>
      <c r="F17" s="1"/>
      <c r="G17" s="76" t="s">
        <v>70</v>
      </c>
      <c r="H17" s="49"/>
      <c r="I17" s="429" t="s">
        <v>71</v>
      </c>
      <c r="J17" s="412"/>
      <c r="K17" s="412"/>
      <c r="L17" s="412"/>
      <c r="M17" s="412"/>
      <c r="N17" s="65"/>
      <c r="O17" s="62"/>
      <c r="P17" s="71"/>
      <c r="Q17" s="72"/>
      <c r="R17" s="72"/>
      <c r="S17" s="73"/>
      <c r="T17" s="73"/>
      <c r="U17" s="71"/>
      <c r="V17" s="71"/>
      <c r="W17" s="71"/>
      <c r="X17" s="71"/>
      <c r="Y17" s="71"/>
      <c r="Z17" s="71"/>
      <c r="AA17" s="71"/>
      <c r="AB17" s="51"/>
      <c r="AC17" s="50"/>
      <c r="AD17" s="52"/>
      <c r="AE17" s="50"/>
      <c r="AF17" s="52"/>
      <c r="AG17" s="50"/>
      <c r="AH17" s="50"/>
      <c r="AI17" s="50"/>
      <c r="AJ17" s="50"/>
      <c r="AK17" s="50"/>
      <c r="AL17" s="50"/>
      <c r="AM17" s="50"/>
    </row>
    <row r="18" spans="1:39" ht="29" customHeight="1" x14ac:dyDescent="0.2">
      <c r="A18" s="442" t="s">
        <v>252</v>
      </c>
      <c r="B18" s="394"/>
      <c r="C18" s="395"/>
      <c r="D18" s="1"/>
      <c r="E18" s="1"/>
      <c r="F18" s="1"/>
      <c r="G18" s="77"/>
      <c r="H18" s="49"/>
      <c r="I18" s="61"/>
      <c r="J18" s="61"/>
      <c r="K18" s="61"/>
      <c r="L18" s="61"/>
      <c r="M18" s="61"/>
      <c r="N18" s="78"/>
      <c r="P18" s="71"/>
      <c r="Q18" s="72"/>
      <c r="R18" s="72"/>
      <c r="S18" s="73"/>
      <c r="T18" s="73"/>
      <c r="U18" s="71"/>
      <c r="V18" s="71"/>
      <c r="W18" s="71"/>
      <c r="X18" s="71"/>
      <c r="Y18" s="71"/>
      <c r="Z18" s="71"/>
      <c r="AA18" s="71"/>
      <c r="AB18" s="51"/>
      <c r="AC18" s="50"/>
      <c r="AD18" s="52"/>
      <c r="AE18" s="50"/>
      <c r="AF18" s="52"/>
      <c r="AG18" s="50"/>
      <c r="AH18" s="50"/>
      <c r="AI18" s="50"/>
      <c r="AJ18" s="50"/>
      <c r="AK18" s="50"/>
      <c r="AL18" s="50"/>
      <c r="AM18" s="50"/>
    </row>
    <row r="19" spans="1:39" ht="19.5" customHeight="1" x14ac:dyDescent="0.2">
      <c r="A19" s="57"/>
      <c r="B19" s="57"/>
      <c r="C19" s="1"/>
      <c r="D19" s="1"/>
      <c r="E19" s="1"/>
      <c r="F19" s="1"/>
      <c r="G19" s="79" t="s">
        <v>72</v>
      </c>
      <c r="H19" s="49"/>
      <c r="I19" s="61" t="s">
        <v>73</v>
      </c>
      <c r="J19" s="61"/>
      <c r="K19" s="61"/>
      <c r="L19" s="61"/>
      <c r="M19" s="61"/>
      <c r="N19" s="58"/>
      <c r="O19" s="62"/>
      <c r="P19" s="71"/>
      <c r="Q19" s="72"/>
      <c r="R19" s="72"/>
      <c r="S19" s="73"/>
      <c r="T19" s="73"/>
      <c r="U19" s="71"/>
      <c r="V19" s="71"/>
      <c r="W19" s="71"/>
      <c r="X19" s="71"/>
      <c r="Y19" s="71"/>
      <c r="Z19" s="71"/>
      <c r="AA19" s="71"/>
      <c r="AB19" s="51"/>
      <c r="AC19" s="50"/>
      <c r="AD19" s="52"/>
      <c r="AE19" s="50"/>
      <c r="AF19" s="52"/>
      <c r="AG19" s="50"/>
      <c r="AH19" s="50"/>
      <c r="AI19" s="50"/>
      <c r="AJ19" s="50"/>
      <c r="AK19" s="50"/>
      <c r="AL19" s="50"/>
      <c r="AM19" s="50"/>
    </row>
    <row r="20" spans="1:39" ht="19.5" customHeight="1" x14ac:dyDescent="0.2">
      <c r="A20" s="375" t="s">
        <v>166</v>
      </c>
      <c r="B20" s="80"/>
      <c r="C20" s="81" t="s">
        <v>75</v>
      </c>
      <c r="D20" s="49"/>
      <c r="E20" s="49"/>
      <c r="F20" s="49"/>
      <c r="G20" s="49"/>
      <c r="H20" s="49"/>
      <c r="I20" s="82"/>
      <c r="J20" s="82"/>
      <c r="K20" s="18"/>
      <c r="L20" s="71"/>
      <c r="M20" s="71"/>
      <c r="N20" s="71"/>
      <c r="O20" s="71"/>
      <c r="P20" s="71"/>
      <c r="Q20" s="72"/>
      <c r="R20" s="72"/>
      <c r="S20" s="73"/>
      <c r="T20" s="73"/>
      <c r="U20" s="71"/>
      <c r="V20" s="71"/>
      <c r="W20" s="71"/>
      <c r="X20" s="71"/>
      <c r="Y20" s="71"/>
      <c r="Z20" s="71"/>
      <c r="AA20" s="71"/>
      <c r="AB20" s="51"/>
      <c r="AC20" s="71"/>
      <c r="AD20" s="51"/>
      <c r="AE20" s="71"/>
      <c r="AF20" s="51"/>
      <c r="AG20" s="71"/>
      <c r="AH20" s="71"/>
      <c r="AI20" s="71"/>
      <c r="AJ20" s="71"/>
      <c r="AK20" s="71"/>
      <c r="AL20" s="50"/>
      <c r="AM20" s="50"/>
    </row>
    <row r="21" spans="1:39" ht="15.75" customHeight="1" thickBot="1" x14ac:dyDescent="0.25">
      <c r="A21" s="80"/>
      <c r="B21" s="80"/>
      <c r="C21" s="14"/>
      <c r="D21" s="49"/>
      <c r="E21" s="49"/>
      <c r="F21" s="49"/>
      <c r="G21" s="49"/>
      <c r="H21" s="49"/>
      <c r="I21" s="82"/>
      <c r="J21" s="82"/>
      <c r="K21" s="18"/>
      <c r="L21" s="71"/>
      <c r="M21" s="71"/>
      <c r="N21" s="71"/>
      <c r="O21" s="71"/>
      <c r="P21" s="71"/>
      <c r="Q21" s="72"/>
      <c r="R21" s="72"/>
      <c r="S21" s="73"/>
      <c r="T21" s="73"/>
      <c r="U21" s="71"/>
      <c r="V21" s="71"/>
      <c r="W21" s="71"/>
      <c r="X21" s="71"/>
      <c r="Y21" s="71"/>
      <c r="Z21" s="71"/>
      <c r="AA21" s="71"/>
      <c r="AB21" s="51"/>
      <c r="AC21" s="71"/>
      <c r="AD21" s="51"/>
      <c r="AE21" s="71"/>
      <c r="AF21" s="51"/>
      <c r="AG21" s="71"/>
      <c r="AH21" s="71"/>
      <c r="AI21" s="71"/>
      <c r="AJ21" s="71"/>
      <c r="AK21" s="71"/>
      <c r="AL21" s="50"/>
      <c r="AM21" s="50"/>
    </row>
    <row r="22" spans="1:39" ht="19.5" customHeight="1" thickTop="1" thickBot="1" x14ac:dyDescent="0.2">
      <c r="A22" s="83" t="s">
        <v>76</v>
      </c>
      <c r="B22" s="84"/>
      <c r="C22" s="376">
        <v>880000</v>
      </c>
      <c r="D22" s="85"/>
      <c r="E22" s="86" t="s">
        <v>77</v>
      </c>
      <c r="F22" s="85"/>
      <c r="G22" s="50"/>
      <c r="H22" s="50"/>
      <c r="I22" s="82"/>
      <c r="J22" s="82"/>
      <c r="K22" s="18"/>
      <c r="L22" s="71"/>
      <c r="M22" s="71"/>
      <c r="N22" s="71"/>
      <c r="O22" s="71"/>
      <c r="P22" s="71"/>
      <c r="Q22" s="71"/>
      <c r="R22" s="71"/>
      <c r="S22" s="71"/>
      <c r="T22" s="71"/>
      <c r="U22" s="71"/>
      <c r="V22" s="71"/>
      <c r="W22" s="71"/>
      <c r="X22" s="71"/>
      <c r="Y22" s="71"/>
      <c r="Z22" s="71"/>
      <c r="AA22" s="71"/>
      <c r="AB22" s="51"/>
      <c r="AC22" s="71"/>
      <c r="AD22" s="51"/>
      <c r="AE22" s="71"/>
      <c r="AF22" s="51"/>
      <c r="AG22" s="71"/>
      <c r="AH22" s="71"/>
      <c r="AI22" s="71"/>
      <c r="AJ22" s="71"/>
      <c r="AK22" s="71"/>
      <c r="AL22" s="50"/>
      <c r="AM22" s="50"/>
    </row>
    <row r="23" spans="1:39" ht="19.5" customHeight="1" thickTop="1" thickBot="1" x14ac:dyDescent="0.2">
      <c r="A23" s="83" t="s">
        <v>78</v>
      </c>
      <c r="B23" s="84"/>
      <c r="C23" s="376">
        <v>760000</v>
      </c>
      <c r="D23" s="85"/>
      <c r="E23" s="86" t="s">
        <v>77</v>
      </c>
      <c r="F23" s="85"/>
      <c r="G23" s="87"/>
      <c r="H23" s="87"/>
      <c r="I23" s="82"/>
      <c r="J23" s="82"/>
      <c r="K23" s="18"/>
      <c r="L23" s="88"/>
      <c r="M23" s="88"/>
      <c r="N23" s="88"/>
      <c r="O23" s="51"/>
      <c r="P23" s="51"/>
      <c r="Q23" s="51"/>
      <c r="R23" s="51"/>
      <c r="S23" s="71"/>
      <c r="T23" s="71"/>
      <c r="U23" s="71"/>
      <c r="V23" s="71"/>
      <c r="W23" s="51"/>
      <c r="X23" s="51"/>
      <c r="Y23" s="89"/>
      <c r="Z23" s="89"/>
      <c r="AA23" s="51"/>
      <c r="AB23" s="51"/>
      <c r="AC23" s="51"/>
      <c r="AD23" s="51"/>
      <c r="AE23" s="47"/>
      <c r="AF23" s="58"/>
      <c r="AG23" s="71"/>
      <c r="AH23" s="51"/>
      <c r="AI23" s="89"/>
      <c r="AJ23" s="51"/>
      <c r="AK23" s="71"/>
      <c r="AL23" s="50"/>
      <c r="AM23" s="50"/>
    </row>
    <row r="24" spans="1:39" ht="19.5" customHeight="1" thickTop="1" thickBot="1" x14ac:dyDescent="0.2">
      <c r="A24" s="83" t="s">
        <v>79</v>
      </c>
      <c r="B24" s="47"/>
      <c r="C24" s="376">
        <v>9647907</v>
      </c>
      <c r="D24" s="85"/>
      <c r="E24" s="86" t="s">
        <v>77</v>
      </c>
      <c r="F24" s="85"/>
      <c r="G24" s="87"/>
      <c r="H24" s="87"/>
      <c r="I24" s="82"/>
      <c r="J24" s="82"/>
      <c r="K24" s="18"/>
      <c r="L24" s="71"/>
      <c r="M24" s="71"/>
      <c r="N24" s="71"/>
      <c r="O24" s="71"/>
      <c r="P24" s="71"/>
      <c r="Q24" s="71"/>
      <c r="R24" s="71"/>
      <c r="S24" s="71"/>
      <c r="T24" s="71"/>
      <c r="U24" s="71"/>
      <c r="V24" s="71"/>
      <c r="W24" s="71"/>
      <c r="X24" s="71"/>
      <c r="Y24" s="71"/>
      <c r="Z24" s="71"/>
      <c r="AA24" s="71"/>
      <c r="AB24" s="51"/>
      <c r="AC24" s="47"/>
      <c r="AD24" s="58"/>
      <c r="AE24" s="47"/>
      <c r="AF24" s="58"/>
      <c r="AG24" s="47"/>
      <c r="AH24" s="47"/>
      <c r="AI24" s="47"/>
      <c r="AJ24" s="47"/>
      <c r="AK24" s="47"/>
      <c r="AL24" s="47"/>
      <c r="AM24" s="47"/>
    </row>
    <row r="25" spans="1:39" ht="15.75" customHeight="1" thickTop="1" thickBot="1" x14ac:dyDescent="0.2">
      <c r="D25" s="90"/>
      <c r="E25" s="90"/>
      <c r="F25" s="90"/>
      <c r="G25" s="91"/>
      <c r="H25" s="87"/>
      <c r="I25" s="82"/>
      <c r="J25" s="82"/>
      <c r="K25" s="18"/>
      <c r="L25" s="71"/>
      <c r="M25" s="71"/>
      <c r="N25" s="71"/>
      <c r="O25" s="71"/>
      <c r="P25" s="71"/>
      <c r="Q25" s="71"/>
      <c r="R25" s="71"/>
      <c r="S25" s="71"/>
      <c r="T25" s="71"/>
      <c r="U25" s="71"/>
      <c r="V25" s="71"/>
      <c r="W25" s="71"/>
      <c r="X25" s="71"/>
      <c r="Y25" s="71"/>
      <c r="Z25" s="71"/>
      <c r="AA25" s="71"/>
      <c r="AB25" s="51"/>
      <c r="AC25" s="47"/>
      <c r="AD25" s="58"/>
      <c r="AE25" s="47"/>
      <c r="AF25" s="58"/>
      <c r="AG25" s="47"/>
      <c r="AH25" s="47"/>
      <c r="AI25" s="47"/>
      <c r="AJ25" s="47"/>
      <c r="AK25" s="47"/>
      <c r="AL25" s="47"/>
      <c r="AM25" s="47"/>
    </row>
    <row r="26" spans="1:39" ht="19.5" customHeight="1" thickTop="1" thickBot="1" x14ac:dyDescent="0.2">
      <c r="A26" s="11" t="s">
        <v>80</v>
      </c>
      <c r="B26" s="84"/>
      <c r="C26" s="376">
        <v>6580</v>
      </c>
      <c r="D26" s="81"/>
      <c r="E26" s="81" t="s">
        <v>81</v>
      </c>
      <c r="F26" s="81"/>
      <c r="G26" s="430"/>
      <c r="H26" s="430"/>
      <c r="I26" s="47"/>
      <c r="J26" s="47"/>
      <c r="K26" s="47"/>
      <c r="L26" s="47"/>
      <c r="M26" s="47"/>
      <c r="N26" s="47"/>
      <c r="O26" s="47"/>
      <c r="P26" s="47"/>
      <c r="Q26" s="47"/>
      <c r="R26" s="47"/>
      <c r="S26" s="47"/>
      <c r="T26" s="47"/>
      <c r="U26" s="47"/>
      <c r="V26" s="47"/>
      <c r="W26" s="47"/>
      <c r="X26" s="47"/>
      <c r="Y26" s="47"/>
      <c r="Z26" s="47"/>
      <c r="AA26" s="47"/>
      <c r="AB26" s="58"/>
      <c r="AC26" s="47"/>
      <c r="AD26" s="58"/>
      <c r="AE26" s="47"/>
      <c r="AF26" s="58"/>
      <c r="AG26" s="47"/>
      <c r="AH26" s="47"/>
      <c r="AI26" s="47"/>
      <c r="AJ26" s="47"/>
      <c r="AK26" s="47"/>
      <c r="AL26" s="47"/>
      <c r="AM26" s="47"/>
    </row>
    <row r="27" spans="1:39" ht="19.5" customHeight="1" thickTop="1" thickBot="1" x14ac:dyDescent="0.2">
      <c r="A27" s="11" t="s">
        <v>82</v>
      </c>
      <c r="B27" s="47"/>
      <c r="C27" s="376">
        <v>1</v>
      </c>
      <c r="D27" s="81"/>
      <c r="E27" s="81" t="s">
        <v>81</v>
      </c>
      <c r="F27" s="81"/>
      <c r="G27" s="430"/>
      <c r="H27" s="430"/>
      <c r="I27" s="47"/>
      <c r="J27" s="47"/>
      <c r="K27" s="47"/>
      <c r="L27" s="47"/>
      <c r="M27" s="47"/>
      <c r="N27" s="47"/>
      <c r="O27" s="47"/>
      <c r="P27" s="47"/>
      <c r="Q27" s="47"/>
      <c r="R27" s="47"/>
      <c r="S27" s="47"/>
      <c r="T27" s="47"/>
      <c r="U27" s="47"/>
      <c r="V27" s="47"/>
      <c r="W27" s="47"/>
      <c r="X27" s="47"/>
      <c r="Y27" s="47"/>
      <c r="Z27" s="47"/>
      <c r="AA27" s="47"/>
      <c r="AB27" s="58"/>
      <c r="AC27" s="47"/>
      <c r="AD27" s="58"/>
      <c r="AE27" s="47"/>
      <c r="AF27" s="58"/>
      <c r="AG27" s="47"/>
      <c r="AH27" s="47"/>
      <c r="AI27" s="47"/>
      <c r="AJ27" s="47"/>
      <c r="AK27" s="47"/>
      <c r="AL27" s="47"/>
      <c r="AM27" s="47"/>
    </row>
    <row r="28" spans="1:39" ht="15.75" customHeight="1" thickTop="1" x14ac:dyDescent="0.15">
      <c r="D28" s="90"/>
      <c r="E28" s="90"/>
      <c r="F28" s="90"/>
      <c r="G28" s="91"/>
      <c r="H28" s="87"/>
      <c r="I28" s="82"/>
      <c r="J28" s="82"/>
      <c r="K28" s="18"/>
      <c r="L28" s="71"/>
      <c r="M28" s="71"/>
      <c r="N28" s="71"/>
      <c r="O28" s="71"/>
      <c r="P28" s="71"/>
      <c r="Q28" s="71"/>
      <c r="R28" s="71"/>
      <c r="S28" s="71"/>
      <c r="T28" s="71"/>
      <c r="U28" s="71"/>
      <c r="V28" s="71"/>
      <c r="W28" s="71"/>
      <c r="X28" s="71"/>
      <c r="Y28" s="71"/>
      <c r="Z28" s="71"/>
      <c r="AA28" s="71"/>
      <c r="AB28" s="51"/>
      <c r="AC28" s="47"/>
      <c r="AD28" s="58"/>
      <c r="AE28" s="47"/>
      <c r="AF28" s="58"/>
      <c r="AG28" s="47"/>
      <c r="AH28" s="47"/>
      <c r="AI28" s="47"/>
      <c r="AJ28" s="47"/>
      <c r="AK28" s="47"/>
      <c r="AL28" s="47"/>
      <c r="AM28" s="47"/>
    </row>
    <row r="29" spans="1:39" ht="19.5" customHeight="1" x14ac:dyDescent="0.15">
      <c r="A29" s="431" t="s">
        <v>83</v>
      </c>
      <c r="B29" s="394"/>
      <c r="C29" s="395"/>
      <c r="D29" s="90"/>
      <c r="E29" s="90"/>
      <c r="F29" s="90"/>
      <c r="G29" s="91"/>
      <c r="H29" s="87"/>
      <c r="I29" s="82"/>
      <c r="J29" s="82"/>
      <c r="K29" s="18"/>
      <c r="L29" s="71"/>
      <c r="M29" s="71"/>
      <c r="N29" s="71"/>
      <c r="O29" s="71"/>
      <c r="P29" s="71"/>
      <c r="Q29" s="71"/>
      <c r="R29" s="71"/>
      <c r="S29" s="71"/>
      <c r="T29" s="71"/>
      <c r="U29" s="71"/>
      <c r="V29" s="71"/>
      <c r="W29" s="71"/>
      <c r="X29" s="71"/>
      <c r="Y29" s="71"/>
      <c r="Z29" s="71"/>
      <c r="AA29" s="71"/>
      <c r="AB29" s="51"/>
      <c r="AC29" s="47"/>
      <c r="AD29" s="58"/>
      <c r="AE29" s="47"/>
      <c r="AF29" s="58"/>
      <c r="AG29" s="47"/>
      <c r="AH29" s="47"/>
      <c r="AI29" s="47"/>
      <c r="AJ29" s="47"/>
      <c r="AK29" s="47"/>
      <c r="AL29" s="47"/>
      <c r="AM29" s="47"/>
    </row>
    <row r="30" spans="1:39" ht="15.75" customHeight="1" thickBot="1" x14ac:dyDescent="0.2">
      <c r="D30" s="90"/>
      <c r="E30" s="92" t="str">
        <f>IF(C31="Others", "Please enter coverage level if you choose Others:", "")</f>
        <v/>
      </c>
      <c r="F30" s="90"/>
      <c r="G30" s="91"/>
      <c r="H30" s="87"/>
      <c r="I30" s="50"/>
      <c r="J30" s="50"/>
      <c r="K30" s="71"/>
      <c r="L30" s="71"/>
      <c r="M30" s="71"/>
      <c r="N30" s="71"/>
      <c r="O30" s="71"/>
      <c r="P30" s="71"/>
      <c r="Q30" s="71"/>
      <c r="R30" s="71"/>
      <c r="S30" s="71"/>
      <c r="T30" s="71"/>
      <c r="U30" s="71"/>
      <c r="V30" s="71"/>
      <c r="W30" s="71"/>
      <c r="X30" s="71"/>
      <c r="Y30" s="71"/>
      <c r="Z30" s="71"/>
      <c r="AA30" s="71"/>
      <c r="AB30" s="51"/>
      <c r="AC30" s="47"/>
      <c r="AD30" s="58"/>
      <c r="AE30" s="47"/>
      <c r="AF30" s="58"/>
      <c r="AG30" s="47"/>
      <c r="AH30" s="47"/>
      <c r="AI30" s="47"/>
      <c r="AJ30" s="47"/>
      <c r="AK30" s="47"/>
      <c r="AL30" s="47"/>
      <c r="AM30" s="47"/>
    </row>
    <row r="31" spans="1:39" ht="19.5" customHeight="1" thickTop="1" thickBot="1" x14ac:dyDescent="0.2">
      <c r="A31" s="93" t="s">
        <v>10</v>
      </c>
      <c r="B31" s="47"/>
      <c r="C31" s="377">
        <v>0.01</v>
      </c>
      <c r="D31" s="14"/>
      <c r="E31" s="94">
        <v>0</v>
      </c>
      <c r="F31" s="14"/>
      <c r="H31" s="87"/>
      <c r="I31" s="50"/>
      <c r="J31" s="50"/>
      <c r="K31" s="71"/>
      <c r="L31" s="71"/>
      <c r="M31" s="71"/>
      <c r="N31" s="71"/>
      <c r="O31" s="71"/>
      <c r="P31" s="71"/>
      <c r="Q31" s="71"/>
      <c r="R31" s="71"/>
      <c r="S31" s="71"/>
      <c r="T31" s="71"/>
      <c r="U31" s="71"/>
      <c r="V31" s="71"/>
      <c r="W31" s="71"/>
      <c r="X31" s="71"/>
      <c r="Y31" s="71"/>
      <c r="Z31" s="71"/>
      <c r="AA31" s="71"/>
      <c r="AB31" s="51"/>
      <c r="AC31" s="47"/>
      <c r="AD31" s="58"/>
      <c r="AE31" s="47"/>
      <c r="AF31" s="58"/>
      <c r="AG31" s="47"/>
      <c r="AH31" s="47"/>
      <c r="AI31" s="47"/>
      <c r="AJ31" s="47"/>
      <c r="AK31" s="47"/>
      <c r="AL31" s="47"/>
      <c r="AM31" s="47"/>
    </row>
    <row r="32" spans="1:39" ht="21.75" customHeight="1" thickTop="1" thickBot="1" x14ac:dyDescent="0.2">
      <c r="A32" s="83" t="s">
        <v>28</v>
      </c>
      <c r="B32" s="47"/>
      <c r="C32" s="378" t="s">
        <v>84</v>
      </c>
      <c r="D32" s="95"/>
      <c r="E32" s="96"/>
      <c r="F32" s="95"/>
      <c r="G32" s="97"/>
      <c r="H32" s="50"/>
      <c r="I32" s="82"/>
      <c r="J32" s="50"/>
      <c r="K32" s="18"/>
      <c r="L32" s="18"/>
      <c r="M32" s="18"/>
      <c r="N32" s="18"/>
      <c r="O32" s="71"/>
      <c r="P32" s="71"/>
      <c r="Q32" s="71"/>
      <c r="R32" s="71"/>
      <c r="S32" s="71"/>
      <c r="T32" s="71"/>
      <c r="U32" s="71"/>
      <c r="V32" s="71"/>
      <c r="W32" s="71"/>
      <c r="X32" s="71"/>
      <c r="Y32" s="71"/>
      <c r="Z32" s="71"/>
      <c r="AA32" s="71"/>
      <c r="AB32" s="51"/>
      <c r="AC32" s="47"/>
      <c r="AD32" s="58"/>
      <c r="AE32" s="47"/>
      <c r="AF32" s="58"/>
      <c r="AG32" s="47"/>
      <c r="AH32" s="47"/>
      <c r="AI32" s="47"/>
      <c r="AJ32" s="47"/>
      <c r="AK32" s="47"/>
      <c r="AL32" s="47"/>
      <c r="AM32" s="47"/>
    </row>
    <row r="33" spans="1:39" ht="21.75" customHeight="1" thickTop="1" thickBot="1" x14ac:dyDescent="0.2">
      <c r="A33" s="11" t="s">
        <v>85</v>
      </c>
      <c r="B33" s="47"/>
      <c r="C33" s="379">
        <v>51</v>
      </c>
      <c r="D33" s="98"/>
      <c r="E33" s="99" t="s">
        <v>86</v>
      </c>
      <c r="F33" s="98"/>
      <c r="H33" s="47"/>
      <c r="J33" s="47"/>
      <c r="K33" s="18"/>
      <c r="L33" s="18"/>
      <c r="M33" s="18"/>
      <c r="N33" s="18"/>
      <c r="O33" s="71"/>
      <c r="P33" s="71"/>
      <c r="Q33" s="71"/>
      <c r="R33" s="71"/>
      <c r="S33" s="71"/>
      <c r="T33" s="71"/>
      <c r="U33" s="71"/>
      <c r="V33" s="71"/>
      <c r="W33" s="71"/>
      <c r="X33" s="71"/>
      <c r="Y33" s="71"/>
      <c r="Z33" s="71"/>
      <c r="AA33" s="71"/>
      <c r="AB33" s="51"/>
      <c r="AC33" s="47"/>
      <c r="AD33" s="58"/>
      <c r="AE33" s="47"/>
      <c r="AF33" s="58"/>
      <c r="AG33" s="47"/>
      <c r="AH33" s="47"/>
      <c r="AI33" s="47"/>
      <c r="AJ33" s="47"/>
      <c r="AK33" s="47"/>
      <c r="AL33" s="47"/>
      <c r="AM33" s="47"/>
    </row>
    <row r="34" spans="1:39" ht="21.75" customHeight="1" thickTop="1" thickBot="1" x14ac:dyDescent="0.2">
      <c r="A34" s="11" t="s">
        <v>87</v>
      </c>
      <c r="B34" s="47"/>
      <c r="C34" s="380" t="s">
        <v>88</v>
      </c>
      <c r="D34" s="98"/>
      <c r="E34" s="99"/>
      <c r="F34" s="98"/>
      <c r="H34" s="47"/>
      <c r="J34" s="47"/>
      <c r="K34" s="18"/>
      <c r="L34" s="18"/>
      <c r="M34" s="18"/>
      <c r="N34" s="18"/>
      <c r="O34" s="71"/>
      <c r="P34" s="71"/>
      <c r="Q34" s="71"/>
      <c r="R34" s="71"/>
      <c r="S34" s="71"/>
      <c r="T34" s="71"/>
      <c r="U34" s="71"/>
      <c r="V34" s="71"/>
      <c r="W34" s="71"/>
      <c r="X34" s="71"/>
      <c r="Y34" s="71"/>
      <c r="Z34" s="71"/>
      <c r="AA34" s="71"/>
      <c r="AB34" s="51"/>
      <c r="AC34" s="47"/>
      <c r="AD34" s="58"/>
      <c r="AE34" s="47"/>
      <c r="AF34" s="58"/>
      <c r="AG34" s="47"/>
      <c r="AH34" s="47"/>
      <c r="AI34" s="47"/>
      <c r="AJ34" s="47"/>
      <c r="AK34" s="47"/>
      <c r="AL34" s="47"/>
      <c r="AM34" s="47"/>
    </row>
    <row r="35" spans="1:39" ht="21.75" customHeight="1" thickTop="1" thickBot="1" x14ac:dyDescent="0.2">
      <c r="A35" s="83" t="str">
        <f>IF(C34="Yes","Enter carbon price for scope 3","")</f>
        <v/>
      </c>
      <c r="B35" s="47"/>
      <c r="C35" s="379">
        <v>51</v>
      </c>
      <c r="D35" s="98"/>
      <c r="E35" s="99" t="str">
        <f>IF(C34="Yes","User must select a scope coverage (Cell C32) that includes scope 3 and enter a value","")</f>
        <v/>
      </c>
      <c r="F35" s="98"/>
      <c r="H35" s="47"/>
      <c r="J35" s="47"/>
      <c r="K35" s="18"/>
      <c r="L35" s="18"/>
      <c r="M35" s="18"/>
      <c r="N35" s="18"/>
      <c r="O35" s="71"/>
      <c r="P35" s="71"/>
      <c r="Q35" s="71"/>
      <c r="R35" s="71"/>
      <c r="S35" s="71"/>
      <c r="T35" s="71"/>
      <c r="U35" s="71"/>
      <c r="V35" s="71"/>
      <c r="W35" s="71"/>
      <c r="X35" s="71"/>
      <c r="Y35" s="71"/>
      <c r="Z35" s="71"/>
      <c r="AA35" s="71"/>
      <c r="AB35" s="51"/>
      <c r="AC35" s="47"/>
      <c r="AD35" s="58"/>
      <c r="AE35" s="47"/>
      <c r="AF35" s="58"/>
      <c r="AG35" s="47"/>
      <c r="AH35" s="47"/>
      <c r="AI35" s="47"/>
      <c r="AJ35" s="47"/>
      <c r="AK35" s="47"/>
      <c r="AL35" s="47"/>
      <c r="AM35" s="47"/>
    </row>
    <row r="36" spans="1:39" ht="12.75" customHeight="1" thickTop="1" x14ac:dyDescent="0.15">
      <c r="F36" s="81"/>
      <c r="G36" s="47"/>
      <c r="H36" s="47"/>
      <c r="J36" s="47"/>
      <c r="K36" s="18"/>
      <c r="L36" s="18"/>
      <c r="M36" s="18"/>
      <c r="N36" s="18"/>
      <c r="O36" s="100"/>
      <c r="P36" s="100"/>
      <c r="Q36" s="100"/>
      <c r="R36" s="100"/>
      <c r="S36" s="100"/>
      <c r="T36" s="100"/>
      <c r="U36" s="100"/>
      <c r="V36" s="100"/>
      <c r="W36" s="100"/>
      <c r="X36" s="100"/>
      <c r="Y36" s="100"/>
      <c r="Z36" s="100"/>
      <c r="AA36" s="71"/>
      <c r="AB36" s="51"/>
      <c r="AC36" s="47"/>
      <c r="AD36" s="58"/>
      <c r="AE36" s="47"/>
      <c r="AF36" s="58"/>
      <c r="AG36" s="47"/>
      <c r="AH36" s="47"/>
      <c r="AI36" s="47"/>
      <c r="AJ36" s="47"/>
      <c r="AK36" s="47"/>
      <c r="AL36" s="47"/>
      <c r="AM36" s="47"/>
    </row>
    <row r="37" spans="1:39" ht="19.5" customHeight="1" x14ac:dyDescent="0.15">
      <c r="A37" s="431" t="s">
        <v>89</v>
      </c>
      <c r="B37" s="394"/>
      <c r="C37" s="395"/>
      <c r="K37" s="18"/>
      <c r="L37" s="18"/>
      <c r="M37" s="18"/>
      <c r="N37" s="18"/>
      <c r="O37" s="18"/>
      <c r="P37" s="18"/>
      <c r="Q37" s="18"/>
      <c r="R37" s="18"/>
      <c r="S37" s="18"/>
      <c r="T37" s="18"/>
      <c r="U37" s="18"/>
      <c r="V37" s="18"/>
      <c r="W37" s="18"/>
      <c r="X37" s="18"/>
      <c r="Y37" s="18"/>
      <c r="Z37" s="18"/>
      <c r="AA37" s="18"/>
      <c r="AB37" s="101"/>
      <c r="AD37" s="78"/>
      <c r="AF37" s="78"/>
    </row>
    <row r="38" spans="1:39" ht="12" customHeight="1" x14ac:dyDescent="0.15">
      <c r="AB38" s="78"/>
      <c r="AD38" s="78"/>
      <c r="AF38" s="78"/>
    </row>
    <row r="39" spans="1:39" ht="23.25" customHeight="1" thickBot="1" x14ac:dyDescent="0.2">
      <c r="A39" s="11" t="s">
        <v>90</v>
      </c>
      <c r="C39" s="381" t="s">
        <v>253</v>
      </c>
      <c r="AB39" s="78"/>
      <c r="AD39" s="78"/>
      <c r="AF39" s="78"/>
    </row>
    <row r="40" spans="1:39" ht="27.75" customHeight="1" thickTop="1" thickBot="1" x14ac:dyDescent="0.2">
      <c r="A40" s="93" t="s">
        <v>91</v>
      </c>
      <c r="C40" s="102" t="str">
        <f>IF(C39="Category A", "100% of Scope 1+2+3", IF(C39="Category B", "100% of Scope 1+2", ""))</f>
        <v>100% of Scope 1+2</v>
      </c>
      <c r="E40" s="432" t="str">
        <f>IF(C39="Category B",
"This is the minimum coverage for Category B companies to obtain Leadership recognition. For the purposes of this exploratory tool, Cat B companies that wish to understand the implications of covering S3 as well as S1 and S2, should select Cat A in C39.",
"")</f>
        <v>This is the minimum coverage for Category B companies to obtain Leadership recognition. For the purposes of this exploratory tool, Cat B companies that wish to understand the implications of covering S3 as well as S1 and S2, should select Cat A in C39.</v>
      </c>
      <c r="F40" s="432"/>
      <c r="G40" s="432"/>
      <c r="AB40" s="78"/>
      <c r="AD40" s="78"/>
      <c r="AF40" s="78"/>
    </row>
    <row r="41" spans="1:39" ht="19.5" customHeight="1" thickTop="1" thickBot="1" x14ac:dyDescent="0.25">
      <c r="A41" s="11" t="s">
        <v>85</v>
      </c>
      <c r="B41" s="103"/>
      <c r="C41" s="382">
        <v>80</v>
      </c>
      <c r="E41" s="372" t="s">
        <v>245</v>
      </c>
      <c r="AB41" s="78"/>
      <c r="AD41" s="78"/>
      <c r="AF41" s="78"/>
    </row>
    <row r="42" spans="1:39" ht="19.5" customHeight="1" thickTop="1" thickBot="1" x14ac:dyDescent="0.25">
      <c r="A42" s="11" t="s">
        <v>92</v>
      </c>
      <c r="B42" s="103"/>
      <c r="C42" s="382">
        <v>50</v>
      </c>
      <c r="E42" s="104" t="str">
        <f>IF(C39="Category A",
    "$/tCO2 There is an optionality to apply a differentiated carbon price to scope 3",
    IF(C39="Category B",
        "leave blank",
        ""
    )
)</f>
        <v>leave blank</v>
      </c>
      <c r="AB42" s="78"/>
      <c r="AD42" s="78"/>
      <c r="AF42" s="78"/>
    </row>
    <row r="43" spans="1:39" ht="19.5" customHeight="1" thickTop="1" thickBot="1" x14ac:dyDescent="0.2">
      <c r="A43" s="11" t="s">
        <v>93</v>
      </c>
      <c r="B43" s="57"/>
      <c r="C43" s="383">
        <v>0.4</v>
      </c>
      <c r="E43" s="104"/>
      <c r="AB43" s="78"/>
      <c r="AD43" s="78"/>
      <c r="AF43" s="78"/>
    </row>
    <row r="44" spans="1:39" ht="36" customHeight="1" thickTop="1" thickBot="1" x14ac:dyDescent="0.2">
      <c r="A44" s="93" t="s">
        <v>94</v>
      </c>
      <c r="C44" s="376">
        <v>50</v>
      </c>
      <c r="E44" s="81" t="s">
        <v>86</v>
      </c>
      <c r="H44" s="47"/>
      <c r="I44" s="47"/>
      <c r="J44" s="47"/>
      <c r="K44" s="71"/>
      <c r="L44" s="47"/>
      <c r="M44" s="47"/>
      <c r="N44" s="47"/>
      <c r="O44" s="47"/>
      <c r="P44" s="47"/>
      <c r="Q44" s="47"/>
      <c r="R44" s="47"/>
      <c r="S44" s="47"/>
      <c r="T44" s="47"/>
      <c r="U44" s="47"/>
      <c r="V44" s="47"/>
      <c r="W44" s="47"/>
      <c r="X44" s="47"/>
      <c r="Y44" s="47"/>
      <c r="Z44" s="47"/>
      <c r="AA44" s="47"/>
      <c r="AB44" s="58"/>
      <c r="AC44" s="47"/>
      <c r="AD44" s="58"/>
      <c r="AE44" s="47"/>
      <c r="AF44" s="58"/>
      <c r="AG44" s="47"/>
      <c r="AH44" s="47"/>
      <c r="AI44" s="47"/>
      <c r="AJ44" s="47"/>
      <c r="AK44" s="47"/>
      <c r="AL44" s="47"/>
      <c r="AM44" s="47"/>
    </row>
    <row r="45" spans="1:39" ht="12" customHeight="1" thickTop="1" x14ac:dyDescent="0.15">
      <c r="D45" s="47"/>
      <c r="E45" s="47"/>
      <c r="F45" s="47"/>
      <c r="G45" s="47"/>
      <c r="H45" s="47"/>
      <c r="I45" s="47"/>
      <c r="J45" s="47"/>
      <c r="K45" s="58"/>
      <c r="L45" s="58"/>
      <c r="M45" s="58"/>
      <c r="N45" s="47"/>
      <c r="O45" s="47"/>
      <c r="P45" s="47"/>
      <c r="Q45" s="47"/>
      <c r="R45" s="47"/>
      <c r="S45" s="47"/>
      <c r="T45" s="47"/>
      <c r="U45" s="47"/>
      <c r="V45" s="47"/>
      <c r="W45" s="47"/>
      <c r="X45" s="47"/>
      <c r="Y45" s="47"/>
      <c r="Z45" s="47"/>
      <c r="AA45" s="47"/>
      <c r="AB45" s="58"/>
      <c r="AC45" s="47"/>
      <c r="AD45" s="58"/>
      <c r="AE45" s="47"/>
      <c r="AF45" s="58"/>
      <c r="AG45" s="47"/>
      <c r="AH45" s="47"/>
      <c r="AI45" s="47"/>
      <c r="AJ45" s="47"/>
      <c r="AK45" s="47"/>
      <c r="AL45" s="47"/>
      <c r="AM45" s="47"/>
    </row>
    <row r="46" spans="1:39" ht="19.5" customHeight="1" thickBot="1" x14ac:dyDescent="0.2">
      <c r="A46" s="431" t="s">
        <v>95</v>
      </c>
      <c r="B46" s="394"/>
      <c r="C46" s="395"/>
      <c r="D46" s="47"/>
      <c r="E46" s="106"/>
      <c r="F46" s="47"/>
      <c r="G46" s="47"/>
      <c r="H46" s="47"/>
      <c r="I46" s="47"/>
      <c r="J46" s="47"/>
      <c r="K46" s="58"/>
      <c r="L46" s="58"/>
      <c r="M46" s="58"/>
      <c r="N46" s="47"/>
      <c r="O46" s="47"/>
      <c r="P46" s="47"/>
      <c r="Q46" s="47"/>
      <c r="R46" s="47"/>
      <c r="S46" s="47"/>
      <c r="T46" s="47"/>
      <c r="U46" s="47"/>
      <c r="V46" s="47"/>
      <c r="W46" s="47"/>
      <c r="X46" s="47"/>
      <c r="Y46" s="47"/>
      <c r="Z46" s="47"/>
      <c r="AA46" s="47"/>
      <c r="AB46" s="58"/>
      <c r="AC46" s="47"/>
      <c r="AD46" s="58"/>
      <c r="AE46" s="47"/>
      <c r="AF46" s="58"/>
      <c r="AG46" s="47"/>
      <c r="AH46" s="47"/>
      <c r="AI46" s="47"/>
      <c r="AJ46" s="47"/>
      <c r="AK46" s="47"/>
      <c r="AL46" s="47"/>
      <c r="AM46" s="47"/>
    </row>
    <row r="47" spans="1:39" ht="9.75" customHeight="1" thickBot="1" x14ac:dyDescent="0.2">
      <c r="D47" s="47"/>
      <c r="E47" s="92" t="str">
        <f>IF(C48="Others", "Please enter coverage level if you choose Others:", "")</f>
        <v/>
      </c>
      <c r="F47" s="47"/>
      <c r="G47" s="47"/>
      <c r="H47" s="47"/>
      <c r="I47" s="47"/>
      <c r="J47" s="47"/>
      <c r="K47" s="58"/>
      <c r="L47" s="58"/>
      <c r="M47" s="58"/>
      <c r="N47" s="47"/>
      <c r="O47" s="47"/>
      <c r="P47" s="47"/>
      <c r="Q47" s="47"/>
      <c r="R47" s="47"/>
      <c r="S47" s="47"/>
      <c r="T47" s="47"/>
      <c r="U47" s="47"/>
      <c r="V47" s="47"/>
      <c r="W47" s="47"/>
      <c r="X47" s="47"/>
      <c r="Y47" s="47"/>
      <c r="Z47" s="47"/>
      <c r="AA47" s="47"/>
      <c r="AB47" s="58"/>
      <c r="AC47" s="47"/>
      <c r="AD47" s="58"/>
      <c r="AE47" s="47"/>
      <c r="AF47" s="58"/>
      <c r="AG47" s="47"/>
      <c r="AH47" s="47"/>
      <c r="AI47" s="47"/>
      <c r="AJ47" s="47"/>
      <c r="AK47" s="47"/>
      <c r="AL47" s="47"/>
      <c r="AM47" s="47"/>
    </row>
    <row r="48" spans="1:39" ht="19.5" customHeight="1" thickTop="1" thickBot="1" x14ac:dyDescent="0.2">
      <c r="A48" s="93" t="s">
        <v>10</v>
      </c>
      <c r="B48" s="107"/>
      <c r="C48" s="377">
        <v>0.01</v>
      </c>
      <c r="D48" s="14"/>
      <c r="E48" s="94">
        <v>0</v>
      </c>
      <c r="K48" s="101"/>
      <c r="L48" s="58"/>
      <c r="M48" s="58"/>
      <c r="N48" s="47"/>
      <c r="O48" s="47"/>
      <c r="P48" s="47"/>
      <c r="Q48" s="47"/>
      <c r="R48" s="47"/>
      <c r="S48" s="47"/>
      <c r="T48" s="47"/>
      <c r="U48" s="47"/>
      <c r="V48" s="47"/>
      <c r="W48" s="47"/>
      <c r="X48" s="47"/>
      <c r="Y48" s="47"/>
      <c r="Z48" s="47"/>
      <c r="AA48" s="47"/>
      <c r="AB48" s="58"/>
      <c r="AC48" s="47"/>
      <c r="AD48" s="58"/>
      <c r="AE48" s="47"/>
      <c r="AF48" s="58"/>
      <c r="AG48" s="47"/>
      <c r="AH48" s="47"/>
      <c r="AI48" s="47"/>
      <c r="AJ48" s="47"/>
      <c r="AK48" s="47"/>
      <c r="AL48" s="47"/>
      <c r="AM48" s="47"/>
    </row>
    <row r="49" spans="1:39" ht="25.5" customHeight="1" thickTop="1" thickBot="1" x14ac:dyDescent="0.2">
      <c r="A49" s="83" t="s">
        <v>28</v>
      </c>
      <c r="B49" s="108"/>
      <c r="C49" s="382" t="s">
        <v>84</v>
      </c>
      <c r="D49" s="47"/>
      <c r="E49" s="109"/>
      <c r="F49" s="110"/>
      <c r="G49" s="110"/>
      <c r="H49" s="110"/>
      <c r="I49" s="110"/>
      <c r="J49" s="110"/>
      <c r="K49" s="78"/>
      <c r="L49" s="111"/>
      <c r="M49" s="111"/>
      <c r="N49" s="111"/>
      <c r="O49" s="111"/>
      <c r="P49" s="111"/>
      <c r="Q49" s="111"/>
      <c r="R49" s="111"/>
      <c r="S49" s="111"/>
      <c r="T49" s="111"/>
      <c r="U49" s="58"/>
      <c r="V49" s="47"/>
      <c r="W49" s="47"/>
      <c r="X49" s="47"/>
      <c r="Y49" s="47"/>
      <c r="Z49" s="47"/>
      <c r="AA49" s="47"/>
      <c r="AB49" s="58"/>
      <c r="AC49" s="47"/>
      <c r="AD49" s="58"/>
      <c r="AE49" s="47"/>
      <c r="AF49" s="58"/>
      <c r="AG49" s="47"/>
      <c r="AH49" s="47"/>
      <c r="AI49" s="47"/>
      <c r="AJ49" s="47"/>
      <c r="AK49" s="47"/>
      <c r="AL49" s="47"/>
      <c r="AM49" s="47"/>
    </row>
    <row r="50" spans="1:39" ht="21" customHeight="1" thickTop="1" thickBot="1" x14ac:dyDescent="0.2">
      <c r="A50" s="112" t="s">
        <v>96</v>
      </c>
      <c r="B50" s="113"/>
      <c r="C50" s="385">
        <v>2035</v>
      </c>
      <c r="D50" s="99"/>
      <c r="E50" s="99"/>
      <c r="F50" s="99"/>
      <c r="AB50" s="78"/>
      <c r="AD50" s="78"/>
      <c r="AF50" s="78"/>
    </row>
    <row r="51" spans="1:39" ht="19.5" customHeight="1" thickTop="1" thickBot="1" x14ac:dyDescent="0.2">
      <c r="A51" s="11" t="s">
        <v>97</v>
      </c>
      <c r="B51" s="114"/>
      <c r="C51" s="105">
        <v>0.17</v>
      </c>
      <c r="D51" s="47"/>
      <c r="E51" s="47"/>
      <c r="F51" s="47"/>
      <c r="G51" s="47"/>
      <c r="H51" s="47"/>
      <c r="I51" s="47"/>
      <c r="J51" s="47"/>
      <c r="K51" s="58"/>
      <c r="L51" s="58"/>
      <c r="M51" s="58"/>
      <c r="N51" s="47"/>
      <c r="O51" s="47"/>
      <c r="P51" s="47"/>
      <c r="Q51" s="47"/>
      <c r="R51" s="47"/>
      <c r="S51" s="47"/>
      <c r="T51" s="47"/>
      <c r="U51" s="47"/>
      <c r="V51" s="47"/>
      <c r="W51" s="47"/>
      <c r="X51" s="47"/>
      <c r="Y51" s="47"/>
      <c r="Z51" s="47"/>
      <c r="AA51" s="47"/>
      <c r="AB51" s="58"/>
      <c r="AC51" s="47"/>
      <c r="AD51" s="58"/>
      <c r="AE51" s="47"/>
      <c r="AF51" s="58"/>
      <c r="AG51" s="47"/>
      <c r="AH51" s="47"/>
      <c r="AI51" s="47"/>
      <c r="AJ51" s="47"/>
      <c r="AK51" s="47"/>
      <c r="AL51" s="47"/>
      <c r="AM51" s="47"/>
    </row>
    <row r="52" spans="1:39" ht="19.5" customHeight="1" thickTop="1" thickBot="1" x14ac:dyDescent="0.2">
      <c r="A52" s="11" t="s">
        <v>98</v>
      </c>
      <c r="B52" s="107"/>
      <c r="C52" s="376">
        <v>500</v>
      </c>
      <c r="D52" s="81"/>
      <c r="E52" s="81" t="s">
        <v>86</v>
      </c>
      <c r="F52" s="81"/>
      <c r="G52" s="51"/>
      <c r="H52" s="47"/>
      <c r="I52" s="47"/>
      <c r="J52" s="47"/>
      <c r="K52" s="47"/>
      <c r="L52" s="47"/>
      <c r="M52" s="47"/>
      <c r="N52" s="47"/>
      <c r="O52" s="47"/>
      <c r="P52" s="47"/>
      <c r="Q52" s="47"/>
      <c r="R52" s="47"/>
      <c r="S52" s="47"/>
      <c r="T52" s="47"/>
      <c r="U52" s="47"/>
      <c r="V52" s="47"/>
      <c r="W52" s="47"/>
      <c r="X52" s="47"/>
      <c r="Y52" s="47"/>
      <c r="Z52" s="47"/>
      <c r="AA52" s="47"/>
      <c r="AB52" s="58"/>
      <c r="AC52" s="47"/>
      <c r="AD52" s="58"/>
      <c r="AE52" s="47"/>
      <c r="AF52" s="58"/>
      <c r="AG52" s="47"/>
      <c r="AH52" s="47"/>
      <c r="AI52" s="47"/>
      <c r="AJ52" s="47"/>
      <c r="AK52" s="47"/>
      <c r="AL52" s="47"/>
      <c r="AM52" s="47"/>
    </row>
    <row r="53" spans="1:39" ht="34" customHeight="1" thickTop="1" thickBot="1" x14ac:dyDescent="0.2">
      <c r="A53" s="115" t="s">
        <v>99</v>
      </c>
      <c r="B53" s="107"/>
      <c r="C53" s="376">
        <v>50</v>
      </c>
      <c r="D53" s="81"/>
      <c r="E53" s="81" t="s">
        <v>86</v>
      </c>
      <c r="F53" s="81"/>
      <c r="G53" s="51"/>
      <c r="H53" s="47"/>
      <c r="I53" s="47"/>
      <c r="J53" s="47"/>
      <c r="K53" s="47"/>
      <c r="L53" s="47"/>
      <c r="M53" s="47"/>
      <c r="N53" s="47"/>
      <c r="O53" s="47"/>
      <c r="P53" s="47"/>
      <c r="Q53" s="47"/>
      <c r="R53" s="47"/>
      <c r="S53" s="47"/>
      <c r="T53" s="47"/>
      <c r="U53" s="47"/>
      <c r="V53" s="47"/>
      <c r="W53" s="47"/>
      <c r="X53" s="47"/>
      <c r="Y53" s="47"/>
      <c r="Z53" s="47"/>
      <c r="AA53" s="47"/>
      <c r="AB53" s="58"/>
      <c r="AC53" s="47"/>
      <c r="AD53" s="58"/>
      <c r="AE53" s="47"/>
      <c r="AF53" s="58"/>
      <c r="AG53" s="47"/>
      <c r="AH53" s="47"/>
      <c r="AI53" s="47"/>
      <c r="AJ53" s="47"/>
      <c r="AK53" s="47"/>
      <c r="AL53" s="47"/>
      <c r="AM53" s="47"/>
    </row>
    <row r="54" spans="1:39" ht="15.75" customHeight="1" x14ac:dyDescent="0.15"/>
    <row r="55" spans="1:39" ht="15.75" customHeight="1" x14ac:dyDescent="0.2">
      <c r="A55" s="433" t="s">
        <v>100</v>
      </c>
      <c r="B55" s="433"/>
      <c r="C55" s="433"/>
      <c r="D55" s="433"/>
      <c r="E55" s="433"/>
      <c r="F55" s="433"/>
      <c r="G55" s="433"/>
      <c r="H55" s="433"/>
      <c r="I55" s="433"/>
      <c r="J55" s="116"/>
      <c r="K55" s="71"/>
      <c r="L55" s="71"/>
      <c r="M55" s="71"/>
      <c r="N55" s="71"/>
      <c r="O55" s="71"/>
      <c r="P55" s="71"/>
      <c r="Q55" s="71"/>
      <c r="R55" s="71"/>
      <c r="S55" s="71"/>
      <c r="T55" s="71"/>
      <c r="U55" s="71"/>
      <c r="V55" s="71"/>
      <c r="W55" s="51"/>
      <c r="X55" s="51"/>
      <c r="Y55" s="51"/>
      <c r="Z55" s="51"/>
      <c r="AA55" s="51"/>
      <c r="AB55" s="51"/>
      <c r="AC55" s="51"/>
      <c r="AD55" s="51"/>
      <c r="AE55" s="51"/>
      <c r="AF55" s="51"/>
      <c r="AG55" s="51"/>
      <c r="AH55" s="71"/>
      <c r="AI55" s="71"/>
      <c r="AJ55" s="71"/>
      <c r="AK55" s="71"/>
      <c r="AL55" s="71"/>
      <c r="AM55" s="71"/>
    </row>
    <row r="56" spans="1:39" ht="30" customHeight="1" x14ac:dyDescent="0.15">
      <c r="B56" s="71"/>
      <c r="C56" s="117" t="s">
        <v>101</v>
      </c>
      <c r="D56" s="118"/>
      <c r="E56" s="117" t="s">
        <v>102</v>
      </c>
      <c r="F56" s="118"/>
      <c r="G56" s="117" t="s">
        <v>103</v>
      </c>
      <c r="H56" s="119"/>
      <c r="I56" s="78"/>
      <c r="J56" s="71"/>
      <c r="K56" s="71"/>
      <c r="L56" s="71"/>
      <c r="M56" s="71"/>
      <c r="N56" s="71"/>
      <c r="O56" s="71"/>
      <c r="P56" s="71"/>
      <c r="Q56" s="71"/>
      <c r="R56" s="71"/>
      <c r="S56" s="71"/>
      <c r="T56" s="71"/>
      <c r="U56" s="71"/>
      <c r="V56" s="71"/>
      <c r="W56" s="71"/>
      <c r="X56" s="71"/>
      <c r="Y56" s="71"/>
      <c r="Z56" s="71"/>
      <c r="AA56" s="71"/>
      <c r="AB56" s="51"/>
      <c r="AC56" s="71"/>
      <c r="AD56" s="51"/>
      <c r="AE56" s="71"/>
      <c r="AF56" s="51"/>
      <c r="AG56" s="71"/>
      <c r="AH56" s="71"/>
      <c r="AI56" s="71"/>
      <c r="AJ56" s="71"/>
      <c r="AK56" s="71"/>
      <c r="AL56" s="71"/>
      <c r="AM56" s="71"/>
    </row>
    <row r="57" spans="1:39" ht="19.5" customHeight="1" x14ac:dyDescent="0.15">
      <c r="A57" s="120" t="s">
        <v>104</v>
      </c>
      <c r="B57" s="47"/>
      <c r="C57" s="121">
        <f>IFERROR(((Calculation!J38+Calculation!K38)/2)*6,NA())</f>
        <v>4191000</v>
      </c>
      <c r="D57" s="122"/>
      <c r="E57" s="121">
        <f>IFERROR(((Calculation!J40+Calculation!K40)/2)*6,NA())</f>
        <v>1494973.4179897741</v>
      </c>
      <c r="F57" s="122"/>
      <c r="G57" s="121">
        <f>IFERROR(((Calculation!J42+Calculation!K42)/2)*6,NA())</f>
        <v>40758151.475917712</v>
      </c>
      <c r="H57" s="78"/>
      <c r="I57" s="123"/>
      <c r="J57" s="47"/>
      <c r="K57" s="47"/>
      <c r="L57" s="47"/>
      <c r="M57" s="47"/>
      <c r="N57" s="47"/>
      <c r="O57" s="47"/>
      <c r="P57" s="47"/>
      <c r="Q57" s="47"/>
      <c r="R57" s="47"/>
      <c r="S57" s="47"/>
      <c r="T57" s="47"/>
      <c r="U57" s="47"/>
      <c r="V57" s="47"/>
      <c r="W57" s="47"/>
      <c r="X57" s="47"/>
      <c r="Y57" s="47"/>
      <c r="Z57" s="47"/>
      <c r="AA57" s="47"/>
      <c r="AB57" s="58"/>
      <c r="AC57" s="47"/>
      <c r="AD57" s="58"/>
      <c r="AE57" s="47"/>
      <c r="AF57" s="58"/>
      <c r="AG57" s="47"/>
      <c r="AH57" s="47"/>
      <c r="AI57" s="47"/>
      <c r="AJ57" s="47"/>
      <c r="AK57" s="47"/>
      <c r="AL57" s="47"/>
      <c r="AM57" s="47"/>
    </row>
    <row r="58" spans="1:39" ht="18" customHeight="1" x14ac:dyDescent="0.15">
      <c r="B58" s="47"/>
      <c r="C58" s="124" t="s">
        <v>105</v>
      </c>
      <c r="D58" s="125"/>
      <c r="E58" s="124" t="s">
        <v>106</v>
      </c>
      <c r="F58" s="125"/>
      <c r="G58" s="125"/>
      <c r="K58" s="47"/>
      <c r="L58" s="47"/>
      <c r="M58" s="47"/>
      <c r="N58" s="47"/>
      <c r="O58" s="47"/>
      <c r="P58" s="47"/>
      <c r="Q58" s="47"/>
      <c r="R58" s="47"/>
      <c r="S58" s="47"/>
      <c r="T58" s="47"/>
      <c r="U58" s="47"/>
      <c r="V58" s="47"/>
      <c r="W58" s="47"/>
      <c r="X58" s="47"/>
      <c r="Y58" s="47"/>
      <c r="Z58" s="47"/>
      <c r="AA58" s="47"/>
      <c r="AB58" s="58"/>
      <c r="AC58" s="47"/>
      <c r="AD58" s="58"/>
      <c r="AE58" s="47"/>
      <c r="AF58" s="58"/>
      <c r="AG58" s="47"/>
      <c r="AH58" s="47"/>
      <c r="AI58" s="47"/>
      <c r="AJ58" s="47"/>
      <c r="AK58" s="47"/>
      <c r="AL58" s="47"/>
      <c r="AM58" s="47"/>
    </row>
    <row r="59" spans="1:39" ht="19.5" customHeight="1" x14ac:dyDescent="0.15">
      <c r="A59" s="120" t="s">
        <v>107</v>
      </c>
      <c r="B59" s="47"/>
      <c r="C59" s="126">
        <f>IF(C31="Others", IF(ISNUMBER(E31), E31, ""), C31)</f>
        <v>0.01</v>
      </c>
      <c r="D59" s="127"/>
      <c r="E59" s="121">
        <f>IFERROR(C59*Calculation!G91, NA())</f>
        <v>464441.24893907487</v>
      </c>
      <c r="F59" s="127"/>
      <c r="G59" s="127"/>
      <c r="K59" s="47"/>
      <c r="L59" s="47"/>
      <c r="M59" s="47"/>
      <c r="N59" s="47"/>
      <c r="O59" s="47"/>
      <c r="P59" s="47"/>
      <c r="Q59" s="47"/>
      <c r="R59" s="47"/>
      <c r="S59" s="47"/>
      <c r="T59" s="47"/>
      <c r="U59" s="47"/>
      <c r="V59" s="47"/>
      <c r="W59" s="47"/>
      <c r="X59" s="47"/>
      <c r="Y59" s="47"/>
      <c r="Z59" s="47"/>
      <c r="AA59" s="47"/>
      <c r="AB59" s="58"/>
      <c r="AC59" s="47"/>
      <c r="AD59" s="58"/>
      <c r="AE59" s="47"/>
      <c r="AF59" s="58"/>
      <c r="AG59" s="47"/>
      <c r="AH59" s="47"/>
      <c r="AI59" s="47"/>
      <c r="AJ59" s="47"/>
      <c r="AK59" s="47"/>
      <c r="AL59" s="47"/>
      <c r="AM59" s="47"/>
    </row>
    <row r="60" spans="1:39" ht="30.75" customHeight="1" x14ac:dyDescent="0.15">
      <c r="B60" s="128"/>
      <c r="C60" s="117" t="str">
        <f>"Cost (million $) to take responsibility for (" &amp; TEXT(C59,"0%") &amp; ") of ongoing emissions"</f>
        <v>Cost (million $) to take responsibility for (1%) of ongoing emissions</v>
      </c>
      <c r="D60" s="81"/>
      <c r="E60" s="71"/>
      <c r="F60" s="118"/>
      <c r="G60" s="129"/>
      <c r="H60" s="130"/>
      <c r="AB60" s="78"/>
      <c r="AD60" s="78"/>
      <c r="AF60" s="78"/>
    </row>
    <row r="61" spans="1:39" ht="19.5" customHeight="1" x14ac:dyDescent="0.15">
      <c r="A61" s="131" t="s">
        <v>108</v>
      </c>
      <c r="B61" s="123"/>
      <c r="C61" s="121">
        <f>IFERROR(
    IF(C34="No",
        E59 * C33,
        IF(C32="Scope 3",
            E59 * C35,
            IF($C$32="Scope 1+2+3",
                C59*((C33*Calculation!E91)+(C35*Calculation!D91)),
                NA()
            )
        )
    ) /10^6,NA())</f>
        <v>23.686503695892817</v>
      </c>
      <c r="D61" s="71"/>
      <c r="E61" s="71"/>
      <c r="F61" s="132"/>
      <c r="G61" s="127"/>
      <c r="H61" s="123"/>
      <c r="AB61" s="78"/>
      <c r="AD61" s="78"/>
      <c r="AF61" s="78"/>
    </row>
    <row r="62" spans="1:39" ht="30.75" customHeight="1" x14ac:dyDescent="0.15">
      <c r="B62" s="47"/>
      <c r="C62" s="117" t="str">
        <f>"Allocated profit to taking responsibility for (" &amp; TEXT(C59,"0%") &amp; ") ongoing emissions"</f>
        <v>Allocated profit to taking responsibility for (1%) ongoing emissions</v>
      </c>
      <c r="D62" s="130"/>
      <c r="E62" s="117" t="str">
        <f>"Allocated abatement cost to taking  responsibility for (" &amp; TEXT(C59,"0%") &amp; ") ongoing emissions"</f>
        <v>Allocated abatement cost to taking  responsibility for (1%) ongoing emissions</v>
      </c>
      <c r="F62" s="130"/>
      <c r="G62" s="71"/>
      <c r="I62" s="47"/>
      <c r="J62" s="47"/>
      <c r="K62" s="47"/>
      <c r="L62" s="47"/>
      <c r="M62" s="47"/>
      <c r="N62" s="47"/>
      <c r="O62" s="47"/>
      <c r="P62" s="47"/>
      <c r="Q62" s="47"/>
      <c r="R62" s="47"/>
      <c r="S62" s="47"/>
      <c r="T62" s="47"/>
      <c r="U62" s="47"/>
      <c r="V62" s="47"/>
      <c r="W62" s="47"/>
      <c r="X62" s="47"/>
      <c r="Y62" s="47"/>
      <c r="Z62" s="47"/>
      <c r="AA62" s="47"/>
      <c r="AB62" s="58"/>
      <c r="AC62" s="47"/>
      <c r="AD62" s="58"/>
      <c r="AE62" s="47"/>
      <c r="AF62" s="58"/>
      <c r="AG62" s="47"/>
      <c r="AH62" s="47"/>
      <c r="AI62" s="47"/>
      <c r="AJ62" s="47"/>
      <c r="AK62" s="47"/>
      <c r="AL62" s="47"/>
      <c r="AM62" s="47"/>
    </row>
    <row r="63" spans="1:39" ht="19.5" customHeight="1" x14ac:dyDescent="0.15">
      <c r="A63" s="120" t="s">
        <v>109</v>
      </c>
      <c r="B63" s="47"/>
      <c r="C63" s="133">
        <f>IFERROR(C61/(C26),NA())</f>
        <v>3.5997725981600026E-3</v>
      </c>
      <c r="D63" s="134"/>
      <c r="E63" s="133">
        <f>IFERROR((C61/5)/(C27),NA())</f>
        <v>4.7373007391785631</v>
      </c>
      <c r="F63" s="135"/>
      <c r="G63" s="71"/>
      <c r="I63" s="47"/>
      <c r="J63" s="47"/>
      <c r="K63" s="47"/>
      <c r="L63" s="47"/>
      <c r="M63" s="47"/>
      <c r="N63" s="47"/>
      <c r="O63" s="47"/>
      <c r="P63" s="47"/>
      <c r="Q63" s="47"/>
      <c r="R63" s="47"/>
      <c r="S63" s="47"/>
      <c r="T63" s="47"/>
      <c r="U63" s="47"/>
      <c r="V63" s="47"/>
      <c r="W63" s="47"/>
      <c r="X63" s="47"/>
      <c r="Y63" s="47"/>
      <c r="Z63" s="47"/>
      <c r="AA63" s="47"/>
      <c r="AB63" s="58"/>
      <c r="AC63" s="47"/>
      <c r="AD63" s="58"/>
      <c r="AE63" s="47"/>
      <c r="AF63" s="58"/>
      <c r="AG63" s="47"/>
      <c r="AH63" s="47"/>
      <c r="AI63" s="47"/>
      <c r="AJ63" s="47"/>
      <c r="AK63" s="47"/>
      <c r="AL63" s="47"/>
      <c r="AM63" s="47"/>
    </row>
    <row r="64" spans="1:39" ht="15.75" customHeight="1" x14ac:dyDescent="0.2">
      <c r="A64" s="435" t="s">
        <v>110</v>
      </c>
      <c r="B64" s="435"/>
      <c r="C64" s="435"/>
      <c r="D64" s="435"/>
      <c r="E64" s="435"/>
      <c r="F64" s="435"/>
      <c r="G64" s="435"/>
      <c r="H64" s="435"/>
      <c r="I64" s="435"/>
      <c r="J64" s="50"/>
      <c r="K64" s="50"/>
      <c r="L64" s="50"/>
      <c r="M64" s="50"/>
      <c r="N64" s="50"/>
      <c r="O64" s="50"/>
      <c r="P64" s="50"/>
      <c r="Q64" s="50"/>
      <c r="R64" s="50"/>
      <c r="S64" s="50"/>
      <c r="T64" s="50"/>
      <c r="U64" s="50"/>
      <c r="V64" s="50"/>
      <c r="W64" s="50"/>
      <c r="X64" s="50"/>
      <c r="Y64" s="50"/>
      <c r="Z64" s="50"/>
      <c r="AA64" s="50"/>
      <c r="AB64" s="52"/>
      <c r="AC64" s="50"/>
      <c r="AD64" s="52"/>
      <c r="AE64" s="50"/>
      <c r="AF64" s="52"/>
      <c r="AG64" s="50"/>
      <c r="AH64" s="50"/>
      <c r="AI64" s="50"/>
      <c r="AJ64" s="50"/>
      <c r="AK64" s="50"/>
      <c r="AL64" s="50"/>
      <c r="AM64" s="50"/>
    </row>
    <row r="65" spans="1:39" ht="15.75" customHeight="1" x14ac:dyDescent="0.15">
      <c r="A65" s="434" t="str">
        <f>IF(OR(C63&gt;=1,E63&gt;=10),"WARNING: Scenario cost is very high relative to sector economics.",IF(C63&gt;=0.5,"Caution: Scenario cost approaches sector profit.","OK: Scenario appears feasible for a median firm."))</f>
        <v>OK: Scenario appears feasible for a median firm.</v>
      </c>
      <c r="B65" s="434"/>
      <c r="C65" s="434"/>
      <c r="D65" s="434"/>
      <c r="E65" s="434"/>
      <c r="F65" s="434"/>
      <c r="G65" s="434"/>
      <c r="H65" s="434"/>
      <c r="I65" s="434"/>
      <c r="J65" s="50"/>
      <c r="K65" s="50"/>
      <c r="L65" s="50"/>
      <c r="M65" s="50"/>
      <c r="N65" s="50"/>
      <c r="O65" s="50"/>
      <c r="P65" s="50"/>
      <c r="Q65" s="50"/>
      <c r="R65" s="50"/>
      <c r="S65" s="50"/>
      <c r="T65" s="50"/>
      <c r="U65" s="50"/>
      <c r="V65" s="50"/>
      <c r="W65" s="50"/>
      <c r="X65" s="50"/>
      <c r="Y65" s="50"/>
      <c r="Z65" s="50"/>
      <c r="AA65" s="50"/>
      <c r="AB65" s="52"/>
      <c r="AC65" s="50"/>
      <c r="AD65" s="52"/>
      <c r="AE65" s="50"/>
      <c r="AF65" s="52"/>
      <c r="AG65" s="50"/>
      <c r="AH65" s="50"/>
      <c r="AI65" s="50"/>
      <c r="AJ65" s="50"/>
      <c r="AK65" s="50"/>
      <c r="AL65" s="50"/>
      <c r="AM65" s="50"/>
    </row>
    <row r="66" spans="1:39" ht="15.75" customHeight="1" x14ac:dyDescent="0.15">
      <c r="A66" s="50"/>
      <c r="J66" s="137"/>
      <c r="K66" s="137"/>
      <c r="L66" s="50"/>
      <c r="M66" s="50"/>
      <c r="N66" s="50"/>
      <c r="O66" s="50"/>
      <c r="P66" s="50"/>
      <c r="Q66" s="50"/>
      <c r="R66" s="50"/>
      <c r="S66" s="50"/>
      <c r="T66" s="50"/>
      <c r="U66" s="50"/>
      <c r="V66" s="50"/>
      <c r="W66" s="50"/>
      <c r="X66" s="50"/>
      <c r="Y66" s="50"/>
      <c r="Z66" s="50"/>
      <c r="AA66" s="50"/>
      <c r="AB66" s="52"/>
      <c r="AC66" s="50"/>
      <c r="AD66" s="52"/>
      <c r="AE66" s="50"/>
      <c r="AF66" s="52"/>
      <c r="AG66" s="50"/>
      <c r="AH66" s="50"/>
      <c r="AI66" s="50"/>
      <c r="AJ66" s="50"/>
      <c r="AK66" s="50"/>
      <c r="AL66" s="50"/>
      <c r="AM66" s="50"/>
    </row>
    <row r="67" spans="1:39" ht="20.25" customHeight="1" x14ac:dyDescent="0.2">
      <c r="A67" s="433" t="s">
        <v>111</v>
      </c>
      <c r="B67" s="433"/>
      <c r="C67" s="433"/>
      <c r="D67" s="433"/>
      <c r="E67" s="433"/>
      <c r="F67" s="433"/>
      <c r="G67" s="433"/>
      <c r="H67" s="433"/>
      <c r="I67" s="433"/>
      <c r="J67" s="50"/>
      <c r="K67" s="50"/>
      <c r="L67" s="50"/>
      <c r="M67" s="50"/>
      <c r="N67" s="50"/>
      <c r="O67" s="50"/>
      <c r="P67" s="50"/>
      <c r="Q67" s="50"/>
      <c r="R67" s="50"/>
      <c r="S67" s="50"/>
      <c r="T67" s="50"/>
      <c r="U67" s="50"/>
      <c r="V67" s="50"/>
      <c r="W67" s="50"/>
      <c r="X67" s="50"/>
      <c r="Y67" s="50"/>
      <c r="Z67" s="50"/>
      <c r="AA67" s="50"/>
      <c r="AB67" s="52"/>
      <c r="AC67" s="50"/>
      <c r="AD67" s="52"/>
      <c r="AE67" s="50"/>
      <c r="AF67" s="52"/>
      <c r="AG67" s="50"/>
      <c r="AH67" s="50"/>
      <c r="AI67" s="50"/>
      <c r="AJ67" s="50"/>
      <c r="AK67" s="50"/>
      <c r="AL67" s="50"/>
      <c r="AM67" s="50"/>
    </row>
    <row r="68" spans="1:39" ht="8.25" customHeight="1" x14ac:dyDescent="0.15">
      <c r="AB68" s="78"/>
      <c r="AD68" s="78"/>
      <c r="AF68" s="78"/>
    </row>
    <row r="69" spans="1:39" ht="30" customHeight="1" x14ac:dyDescent="0.15">
      <c r="C69" s="138" t="s">
        <v>250</v>
      </c>
      <c r="D69" s="14"/>
      <c r="E69" s="117" t="s">
        <v>112</v>
      </c>
      <c r="F69" s="61"/>
      <c r="G69" s="139"/>
      <c r="H69" s="128"/>
      <c r="I69" s="139"/>
      <c r="AB69" s="78"/>
      <c r="AD69" s="78"/>
      <c r="AF69" s="78"/>
    </row>
    <row r="70" spans="1:39" ht="19.5" customHeight="1" x14ac:dyDescent="0.15">
      <c r="A70" s="120" t="s">
        <v>107</v>
      </c>
      <c r="C70" s="140">
        <f>IF(C39="Category A", SUM(C57:G57), IF(C39="Category B", SUM(C57:E57), ""))</f>
        <v>5685973.4179897737</v>
      </c>
      <c r="D70" s="141"/>
      <c r="E70" s="142">
        <f>IFERROR(C43*C70, NA())</f>
        <v>2274389.3671959094</v>
      </c>
      <c r="F70" s="123"/>
      <c r="G70" s="123"/>
      <c r="H70" s="123"/>
      <c r="I70" s="123"/>
      <c r="AB70" s="78"/>
      <c r="AD70" s="78"/>
      <c r="AF70" s="78"/>
    </row>
    <row r="71" spans="1:39" ht="30" customHeight="1" x14ac:dyDescent="0.15">
      <c r="C71" s="117" t="s">
        <v>113</v>
      </c>
      <c r="E71" s="143" t="s">
        <v>114</v>
      </c>
      <c r="G71" s="143" t="s">
        <v>115</v>
      </c>
      <c r="I71" s="139"/>
      <c r="AB71" s="78"/>
      <c r="AD71" s="78"/>
      <c r="AF71" s="78"/>
    </row>
    <row r="72" spans="1:39" ht="19.5" customHeight="1" x14ac:dyDescent="0.15">
      <c r="A72" s="120" t="s">
        <v>108</v>
      </c>
      <c r="C72" s="142">
        <f>IF(C39="Category B",
  ((C57 + E57) * C41) / 1000000,
  (
    ((C57 + E57) * C41) +
    (G57 * IF(ISNUMBER(C42), C42, C41))
  ) / 1000000
)</f>
        <v>454.87787343918194</v>
      </c>
      <c r="D72" s="141"/>
      <c r="E72" s="142">
        <f>IFERROR((E70*C44)/10^6,NA())</f>
        <v>113.71946835979547</v>
      </c>
      <c r="F72" s="141"/>
      <c r="G72" s="142">
        <f>IFERROR(C72-E72,"")</f>
        <v>341.15840507938645</v>
      </c>
      <c r="I72" s="123"/>
      <c r="AB72" s="78"/>
      <c r="AD72" s="78"/>
      <c r="AF72" s="78"/>
    </row>
    <row r="73" spans="1:39" ht="31.5" customHeight="1" x14ac:dyDescent="0.15">
      <c r="C73" s="143" t="s">
        <v>249</v>
      </c>
      <c r="E73" s="117" t="s">
        <v>116</v>
      </c>
      <c r="G73" s="117" t="s">
        <v>117</v>
      </c>
      <c r="AB73" s="78"/>
      <c r="AD73" s="78"/>
      <c r="AF73" s="78"/>
    </row>
    <row r="74" spans="1:39" ht="19.5" customHeight="1" x14ac:dyDescent="0.15">
      <c r="A74" s="120" t="s">
        <v>109</v>
      </c>
      <c r="C74" s="144">
        <f>IFERROR((C72)/C26, NA())</f>
        <v>6.9130375902611244E-2</v>
      </c>
      <c r="D74" s="145"/>
      <c r="E74" s="144">
        <f>IFERROR(E72/(C26),NA())</f>
        <v>1.7282593975652807E-2</v>
      </c>
      <c r="F74" s="145"/>
      <c r="G74" s="144">
        <f>IFERROR(G72/(C26),NA())</f>
        <v>5.1847781926958429E-2</v>
      </c>
      <c r="AB74" s="78"/>
      <c r="AD74" s="78"/>
      <c r="AF74" s="78"/>
    </row>
    <row r="75" spans="1:39" ht="12.75" customHeight="1" x14ac:dyDescent="0.15">
      <c r="AB75" s="78"/>
      <c r="AD75" s="78"/>
      <c r="AF75" s="78"/>
    </row>
    <row r="76" spans="1:39" ht="25.5" customHeight="1" x14ac:dyDescent="0.15">
      <c r="A76" s="436" t="s">
        <v>246</v>
      </c>
      <c r="B76" s="437"/>
      <c r="C76" s="437"/>
      <c r="D76" s="437"/>
      <c r="E76" s="437"/>
      <c r="F76" s="437"/>
      <c r="G76" s="437"/>
      <c r="H76" s="437"/>
      <c r="I76" s="437"/>
      <c r="J76" s="71"/>
      <c r="K76" s="71"/>
      <c r="L76" s="71"/>
      <c r="M76" s="71"/>
      <c r="N76" s="71"/>
      <c r="O76" s="71"/>
      <c r="P76" s="71"/>
      <c r="Q76" s="71"/>
      <c r="R76" s="71"/>
      <c r="S76" s="71"/>
      <c r="T76" s="71"/>
      <c r="U76" s="71"/>
      <c r="V76" s="71"/>
      <c r="W76" s="71"/>
      <c r="X76" s="71"/>
      <c r="Y76" s="71"/>
      <c r="Z76" s="71"/>
      <c r="AA76" s="71"/>
      <c r="AB76" s="51"/>
      <c r="AC76" s="47"/>
      <c r="AD76" s="58"/>
      <c r="AE76" s="47"/>
      <c r="AF76" s="58"/>
      <c r="AG76" s="47"/>
      <c r="AH76" s="47"/>
      <c r="AI76" s="47"/>
      <c r="AJ76" s="47"/>
      <c r="AK76" s="47"/>
      <c r="AL76" s="47"/>
      <c r="AM76" s="47"/>
    </row>
    <row r="77" spans="1:39" ht="11.25" customHeight="1" x14ac:dyDescent="0.15">
      <c r="A77" s="57"/>
      <c r="B77" s="57"/>
      <c r="C77" s="57"/>
      <c r="D77" s="57"/>
      <c r="E77" s="57"/>
      <c r="F77" s="57"/>
      <c r="G77" s="57"/>
      <c r="H77" s="57"/>
      <c r="I77" s="146"/>
      <c r="J77" s="51"/>
      <c r="K77" s="51"/>
      <c r="L77" s="51"/>
      <c r="M77" s="51"/>
      <c r="N77" s="51"/>
      <c r="O77" s="51"/>
      <c r="P77" s="51"/>
      <c r="Q77" s="51"/>
      <c r="R77" s="51"/>
      <c r="S77" s="51"/>
      <c r="T77" s="51"/>
      <c r="U77" s="51"/>
      <c r="V77" s="51"/>
      <c r="W77" s="51"/>
      <c r="X77" s="51"/>
      <c r="Y77" s="51"/>
      <c r="Z77" s="51"/>
      <c r="AA77" s="51"/>
      <c r="AB77" s="51"/>
      <c r="AC77" s="58"/>
      <c r="AD77" s="58"/>
      <c r="AE77" s="58"/>
      <c r="AF77" s="58"/>
      <c r="AG77" s="58"/>
      <c r="AH77" s="58"/>
      <c r="AI77" s="58"/>
      <c r="AJ77" s="58"/>
      <c r="AK77" s="58"/>
      <c r="AL77" s="58"/>
      <c r="AM77" s="58"/>
    </row>
    <row r="78" spans="1:39" ht="30" customHeight="1" x14ac:dyDescent="0.15">
      <c r="B78" s="71"/>
      <c r="C78" s="147" t="s">
        <v>118</v>
      </c>
      <c r="D78" s="125"/>
      <c r="E78" s="147" t="s">
        <v>119</v>
      </c>
      <c r="F78" s="125"/>
      <c r="G78" s="147" t="s">
        <v>120</v>
      </c>
      <c r="H78" s="147"/>
      <c r="J78" s="71"/>
      <c r="K78" s="71"/>
      <c r="L78" s="71"/>
      <c r="M78" s="71"/>
      <c r="N78" s="71"/>
      <c r="O78" s="71"/>
      <c r="P78" s="71"/>
      <c r="Q78" s="71"/>
      <c r="R78" s="71"/>
      <c r="S78" s="71"/>
      <c r="T78" s="71"/>
      <c r="U78" s="71"/>
      <c r="V78" s="71"/>
      <c r="W78" s="71"/>
      <c r="X78" s="71"/>
      <c r="Y78" s="71"/>
      <c r="Z78" s="71"/>
      <c r="AA78" s="71"/>
      <c r="AB78" s="51"/>
      <c r="AC78" s="47"/>
      <c r="AD78" s="58"/>
      <c r="AE78" s="47"/>
      <c r="AF78" s="58"/>
      <c r="AG78" s="47"/>
      <c r="AH78" s="47"/>
      <c r="AI78" s="47"/>
      <c r="AJ78" s="47"/>
      <c r="AK78" s="47"/>
      <c r="AL78" s="47"/>
      <c r="AM78" s="47"/>
    </row>
    <row r="79" spans="1:39" ht="19.5" customHeight="1" x14ac:dyDescent="0.15">
      <c r="A79" s="120" t="s">
        <v>104</v>
      </c>
      <c r="B79" s="148"/>
      <c r="C79" s="142">
        <f t="array" ref="C79">INDEX(Calculation!J38:O38, MATCH($C$50, Calculation!$J$36:$O$36, 0))</f>
        <v>475200.00000000006</v>
      </c>
      <c r="D79" s="149"/>
      <c r="E79" s="142">
        <f t="array" ref="E79">INDEX(Calculation!J40:O40, MATCH($C$50, Calculation!$J$36:$O$36, 0))</f>
        <v>34155.278110791405</v>
      </c>
      <c r="F79" s="149"/>
      <c r="G79" s="142">
        <f t="array" ref="G79">INDEX(Calculation!J42:O42, MATCH($C$50, Calculation!$J$36:$O$36, 0))</f>
        <v>3662389.2292163977</v>
      </c>
      <c r="H79" s="123"/>
      <c r="I79" s="150"/>
      <c r="J79" s="47"/>
      <c r="K79" s="47"/>
      <c r="L79" s="47"/>
      <c r="M79" s="47"/>
      <c r="N79" s="47"/>
      <c r="O79" s="47"/>
      <c r="P79" s="47"/>
      <c r="Q79" s="47"/>
      <c r="R79" s="47"/>
      <c r="S79" s="47"/>
      <c r="T79" s="47"/>
      <c r="U79" s="47"/>
      <c r="V79" s="47"/>
      <c r="W79" s="47"/>
      <c r="X79" s="47"/>
      <c r="Y79" s="47"/>
      <c r="Z79" s="47"/>
      <c r="AA79" s="47"/>
      <c r="AB79" s="58"/>
      <c r="AC79" s="47"/>
      <c r="AD79" s="58"/>
      <c r="AE79" s="47"/>
      <c r="AF79" s="58"/>
      <c r="AG79" s="47"/>
      <c r="AH79" s="81"/>
      <c r="AI79" s="81"/>
      <c r="AJ79" s="81"/>
      <c r="AK79" s="81"/>
      <c r="AL79" s="81"/>
      <c r="AM79" s="81"/>
    </row>
    <row r="80" spans="1:39" ht="42" customHeight="1" x14ac:dyDescent="0.15">
      <c r="B80" s="47"/>
      <c r="C80" s="124" t="s">
        <v>105</v>
      </c>
      <c r="D80" s="125"/>
      <c r="E80" s="124" t="s">
        <v>106</v>
      </c>
      <c r="F80" s="125"/>
      <c r="G80" s="143" t="s">
        <v>121</v>
      </c>
      <c r="H80" s="125"/>
      <c r="I80" s="151" t="s">
        <v>122</v>
      </c>
      <c r="J80" s="14"/>
      <c r="K80" s="119"/>
      <c r="L80" s="47"/>
      <c r="N80" s="130"/>
      <c r="S80" s="47"/>
      <c r="T80" s="47"/>
      <c r="U80" s="47"/>
      <c r="V80" s="47"/>
      <c r="W80" s="47"/>
      <c r="X80" s="47"/>
      <c r="Y80" s="47"/>
      <c r="Z80" s="47"/>
      <c r="AA80" s="47"/>
      <c r="AB80" s="58"/>
      <c r="AC80" s="47"/>
      <c r="AD80" s="58"/>
      <c r="AE80" s="47"/>
      <c r="AF80" s="58"/>
      <c r="AG80" s="47"/>
      <c r="AH80" s="47"/>
      <c r="AI80" s="47"/>
      <c r="AJ80" s="47"/>
      <c r="AK80" s="47"/>
      <c r="AL80" s="47"/>
      <c r="AM80" s="47"/>
    </row>
    <row r="81" spans="1:39" ht="19.5" customHeight="1" x14ac:dyDescent="0.15">
      <c r="A81" s="120" t="s">
        <v>107</v>
      </c>
      <c r="B81" s="47"/>
      <c r="C81" s="152">
        <f>IF(C48="Others", IF(ISNUMBER(E48), E48, ""), C48)</f>
        <v>0.01</v>
      </c>
      <c r="D81" s="123"/>
      <c r="E81" s="153">
        <f>IFERROR(C81*Calculation!G90, NA())</f>
        <v>41717.445073271891</v>
      </c>
      <c r="F81" s="123"/>
      <c r="G81" s="142">
        <f>IFERROR(C51*E81, NA())</f>
        <v>7091.9656624562222</v>
      </c>
      <c r="H81" s="154"/>
      <c r="I81" s="140">
        <f>(1-C51)*E81</f>
        <v>34625.479410815671</v>
      </c>
      <c r="K81" s="154"/>
      <c r="L81" s="47"/>
      <c r="N81" s="155"/>
      <c r="S81" s="47"/>
      <c r="T81" s="47"/>
      <c r="U81" s="47"/>
      <c r="V81" s="47"/>
      <c r="W81" s="47"/>
      <c r="X81" s="47"/>
      <c r="Y81" s="47"/>
      <c r="Z81" s="47"/>
      <c r="AA81" s="47"/>
      <c r="AB81" s="58"/>
      <c r="AC81" s="47"/>
      <c r="AD81" s="58"/>
      <c r="AE81" s="47"/>
      <c r="AF81" s="58"/>
      <c r="AG81" s="47"/>
      <c r="AH81" s="47"/>
      <c r="AI81" s="47"/>
      <c r="AJ81" s="47"/>
      <c r="AK81" s="47"/>
      <c r="AL81" s="47"/>
      <c r="AM81" s="47"/>
    </row>
    <row r="82" spans="1:39" ht="39" customHeight="1" x14ac:dyDescent="0.15">
      <c r="B82" s="156"/>
      <c r="C82" s="151" t="s">
        <v>123</v>
      </c>
      <c r="D82" s="143"/>
      <c r="E82" s="151" t="s">
        <v>124</v>
      </c>
      <c r="F82" s="143"/>
      <c r="G82" s="143" t="s">
        <v>125</v>
      </c>
      <c r="J82" s="47"/>
      <c r="K82" s="47"/>
      <c r="L82" s="47"/>
      <c r="M82" s="47"/>
      <c r="N82" s="47"/>
      <c r="O82" s="47"/>
      <c r="P82" s="47"/>
      <c r="Q82" s="47"/>
      <c r="R82" s="47"/>
      <c r="S82" s="47"/>
      <c r="T82" s="47"/>
      <c r="U82" s="47"/>
      <c r="V82" s="47"/>
      <c r="W82" s="47"/>
      <c r="X82" s="47"/>
      <c r="Y82" s="47"/>
      <c r="Z82" s="47"/>
      <c r="AA82" s="47"/>
      <c r="AB82" s="58"/>
      <c r="AC82" s="47"/>
      <c r="AD82" s="58"/>
      <c r="AE82" s="47"/>
      <c r="AF82" s="58"/>
      <c r="AG82" s="47"/>
      <c r="AH82" s="81"/>
      <c r="AI82" s="81"/>
      <c r="AJ82" s="81"/>
      <c r="AK82" s="81"/>
      <c r="AL82" s="81"/>
      <c r="AM82" s="81"/>
    </row>
    <row r="83" spans="1:39" ht="19.5" customHeight="1" x14ac:dyDescent="0.15">
      <c r="A83" s="120" t="s">
        <v>108</v>
      </c>
      <c r="B83" s="47"/>
      <c r="C83" s="157">
        <f>IFERROR((G81*C52)/10^6,NA())</f>
        <v>3.5459828312281108</v>
      </c>
      <c r="D83" s="158"/>
      <c r="E83" s="140">
        <f>IFERROR((I81*C53)/10^6,NA())</f>
        <v>1.7312739705407836</v>
      </c>
      <c r="F83" s="158"/>
      <c r="G83" s="142">
        <f>C83+E83</f>
        <v>5.2772568017688943</v>
      </c>
      <c r="J83" s="47"/>
      <c r="K83" s="47"/>
      <c r="L83" s="47"/>
      <c r="M83" s="47"/>
      <c r="N83" s="47"/>
      <c r="O83" s="47"/>
      <c r="P83" s="47"/>
      <c r="Q83" s="47"/>
      <c r="R83" s="47"/>
      <c r="S83" s="47"/>
      <c r="T83" s="47"/>
      <c r="U83" s="47"/>
      <c r="V83" s="47"/>
      <c r="W83" s="47"/>
      <c r="X83" s="47"/>
      <c r="Y83" s="47"/>
      <c r="Z83" s="47"/>
      <c r="AA83" s="47"/>
      <c r="AB83" s="58"/>
      <c r="AC83" s="47"/>
      <c r="AD83" s="58"/>
      <c r="AE83" s="47"/>
      <c r="AF83" s="58"/>
      <c r="AG83" s="47"/>
      <c r="AH83" s="47"/>
      <c r="AI83" s="47"/>
      <c r="AJ83" s="47"/>
      <c r="AK83" s="47"/>
      <c r="AL83" s="47"/>
      <c r="AM83" s="47"/>
    </row>
    <row r="84" spans="1:39" ht="43.5" customHeight="1" x14ac:dyDescent="0.15">
      <c r="B84" s="159"/>
      <c r="C84" s="143" t="s">
        <v>126</v>
      </c>
      <c r="D84" s="118"/>
      <c r="E84" s="151" t="s">
        <v>127</v>
      </c>
      <c r="G84" s="143" t="s">
        <v>128</v>
      </c>
      <c r="H84" s="118"/>
      <c r="I84" s="151" t="s">
        <v>129</v>
      </c>
      <c r="J84" s="14"/>
      <c r="N84" s="160"/>
      <c r="O84" s="50"/>
      <c r="P84" s="50"/>
      <c r="Q84" s="50"/>
      <c r="R84" s="50"/>
      <c r="S84" s="58"/>
      <c r="T84" s="58"/>
      <c r="U84" s="119"/>
      <c r="V84" s="119"/>
      <c r="W84" s="161"/>
      <c r="X84" s="161"/>
      <c r="Y84" s="161"/>
      <c r="Z84" s="161"/>
      <c r="AA84" s="161"/>
      <c r="AB84" s="161"/>
      <c r="AC84" s="161"/>
      <c r="AD84" s="161"/>
      <c r="AE84" s="438"/>
      <c r="AF84" s="394"/>
      <c r="AG84" s="395"/>
      <c r="AH84" s="438"/>
      <c r="AI84" s="394"/>
      <c r="AJ84" s="395"/>
      <c r="AK84" s="58"/>
      <c r="AL84" s="58"/>
      <c r="AM84" s="58"/>
    </row>
    <row r="85" spans="1:39" ht="19.5" customHeight="1" x14ac:dyDescent="0.15">
      <c r="A85" s="120" t="s">
        <v>109</v>
      </c>
      <c r="B85" s="75"/>
      <c r="C85" s="144">
        <f>IFERROR(C83/C26, NA())</f>
        <v>5.3890316584013836E-4</v>
      </c>
      <c r="D85" s="162"/>
      <c r="E85" s="163">
        <f>IFERROR(E83/(C26),NA())</f>
        <v>2.6311154567489113E-4</v>
      </c>
      <c r="F85" s="164"/>
      <c r="G85" s="144">
        <f>IFERROR((G83)/C26, NA())</f>
        <v>8.0201471151502949E-4</v>
      </c>
      <c r="H85" s="162"/>
      <c r="I85" s="163">
        <f>IFERROR(G83/(C27),NA())</f>
        <v>5.2772568017688943</v>
      </c>
      <c r="N85" s="165"/>
      <c r="O85" s="47"/>
      <c r="P85" s="47"/>
      <c r="Q85" s="47"/>
      <c r="R85" s="47"/>
      <c r="S85" s="47"/>
      <c r="T85" s="47"/>
      <c r="U85" s="123"/>
      <c r="V85" s="123"/>
      <c r="W85" s="47"/>
      <c r="X85" s="47"/>
      <c r="Y85" s="166"/>
      <c r="Z85" s="166"/>
      <c r="AA85" s="58"/>
      <c r="AB85" s="58"/>
      <c r="AC85" s="167"/>
      <c r="AD85" s="167"/>
      <c r="AE85" s="58"/>
      <c r="AF85" s="58"/>
      <c r="AG85" s="119"/>
      <c r="AH85" s="81"/>
      <c r="AI85" s="47"/>
      <c r="AJ85" s="47"/>
      <c r="AK85" s="168"/>
      <c r="AL85" s="169"/>
      <c r="AM85" s="169"/>
    </row>
    <row r="86" spans="1:39" ht="15.75" customHeight="1" x14ac:dyDescent="0.15">
      <c r="A86" s="82"/>
      <c r="B86" s="82"/>
      <c r="C86" s="82"/>
      <c r="D86" s="82"/>
      <c r="E86" s="82"/>
      <c r="F86" s="82"/>
      <c r="G86" s="82"/>
      <c r="H86" s="82"/>
      <c r="I86" s="82"/>
      <c r="J86" s="82"/>
      <c r="K86" s="82"/>
      <c r="L86" s="82"/>
      <c r="M86" s="82"/>
      <c r="N86" s="82"/>
      <c r="O86" s="82"/>
      <c r="P86" s="82"/>
      <c r="Q86" s="82"/>
      <c r="R86" s="82"/>
      <c r="S86" s="82"/>
      <c r="T86" s="82"/>
      <c r="U86" s="82"/>
      <c r="V86" s="82"/>
      <c r="W86" s="82"/>
      <c r="X86" s="82"/>
      <c r="Y86" s="82"/>
      <c r="Z86" s="82"/>
      <c r="AA86" s="82"/>
      <c r="AB86" s="170"/>
      <c r="AC86" s="82"/>
      <c r="AD86" s="170"/>
      <c r="AE86" s="82"/>
      <c r="AF86" s="170"/>
      <c r="AG86" s="82"/>
      <c r="AH86" s="82"/>
      <c r="AI86" s="82"/>
      <c r="AJ86" s="82"/>
      <c r="AK86" s="82"/>
      <c r="AL86" s="82"/>
      <c r="AM86" s="82"/>
    </row>
    <row r="87" spans="1:39" ht="19.5" customHeight="1" x14ac:dyDescent="0.15">
      <c r="A87" s="439"/>
      <c r="B87" s="439"/>
      <c r="C87" s="439"/>
      <c r="D87" s="439"/>
      <c r="E87" s="439"/>
      <c r="F87" s="439"/>
      <c r="G87" s="439"/>
      <c r="H87" s="439"/>
      <c r="I87" s="439"/>
      <c r="J87" s="25"/>
      <c r="K87" s="25"/>
      <c r="AH87" s="82"/>
      <c r="AI87" s="82"/>
      <c r="AJ87" s="82"/>
      <c r="AK87" s="82"/>
      <c r="AL87" s="82"/>
      <c r="AM87" s="82"/>
    </row>
    <row r="88" spans="1:39" ht="15.75" customHeight="1" x14ac:dyDescent="0.15">
      <c r="A88" s="25"/>
      <c r="B88" s="25"/>
      <c r="C88" s="25"/>
      <c r="D88" s="25"/>
      <c r="E88" s="25"/>
      <c r="F88" s="25"/>
      <c r="G88" s="25"/>
      <c r="H88" s="25"/>
      <c r="I88" s="25"/>
      <c r="J88" s="25"/>
      <c r="K88" s="25"/>
      <c r="AH88" s="82"/>
      <c r="AI88" s="82"/>
      <c r="AJ88" s="82"/>
      <c r="AK88" s="82"/>
      <c r="AL88" s="82"/>
      <c r="AM88" s="82"/>
    </row>
    <row r="89" spans="1:39" ht="15.75" customHeight="1" x14ac:dyDescent="0.15">
      <c r="A89" s="25"/>
      <c r="B89" s="25"/>
      <c r="C89" s="25"/>
      <c r="D89" s="25"/>
      <c r="E89" s="25"/>
      <c r="F89" s="25"/>
      <c r="G89" s="25"/>
      <c r="H89" s="25"/>
      <c r="I89" s="25"/>
      <c r="J89" s="25"/>
      <c r="K89" s="25"/>
      <c r="AH89" s="82"/>
      <c r="AI89" s="82"/>
      <c r="AJ89" s="82"/>
      <c r="AK89" s="82"/>
      <c r="AL89" s="82"/>
      <c r="AM89" s="82"/>
    </row>
    <row r="90" spans="1:39" ht="15.75" customHeight="1" x14ac:dyDescent="0.15">
      <c r="A90" s="25"/>
      <c r="B90" s="25"/>
      <c r="C90" s="25"/>
      <c r="D90" s="25"/>
      <c r="E90" s="25"/>
      <c r="F90" s="25"/>
      <c r="G90" s="25"/>
      <c r="H90" s="25"/>
      <c r="I90" s="25"/>
      <c r="J90" s="25"/>
      <c r="K90" s="25"/>
      <c r="AH90" s="82"/>
      <c r="AI90" s="82"/>
      <c r="AJ90" s="82"/>
      <c r="AK90" s="82"/>
      <c r="AL90" s="82"/>
      <c r="AM90" s="82"/>
    </row>
    <row r="91" spans="1:39" ht="15.75" customHeight="1" x14ac:dyDescent="0.15">
      <c r="A91" s="25"/>
      <c r="B91" s="25"/>
      <c r="C91" s="25"/>
      <c r="D91" s="25"/>
      <c r="E91" s="25"/>
      <c r="F91" s="25"/>
      <c r="G91" s="25"/>
      <c r="H91" s="25"/>
      <c r="I91" s="25"/>
      <c r="J91" s="25"/>
      <c r="K91" s="25"/>
      <c r="AH91" s="82"/>
      <c r="AI91" s="82"/>
      <c r="AJ91" s="82"/>
      <c r="AK91" s="82"/>
      <c r="AL91" s="82"/>
      <c r="AM91" s="82"/>
    </row>
    <row r="92" spans="1:39" ht="15.75" customHeight="1" x14ac:dyDescent="0.15">
      <c r="A92" s="25"/>
      <c r="B92" s="25"/>
      <c r="C92" s="25"/>
      <c r="D92" s="25"/>
      <c r="E92" s="25"/>
      <c r="F92" s="25"/>
      <c r="G92" s="25"/>
      <c r="H92" s="25"/>
      <c r="I92" s="25"/>
      <c r="J92" s="25"/>
      <c r="K92" s="25"/>
      <c r="AH92" s="82"/>
      <c r="AI92" s="82"/>
      <c r="AJ92" s="82"/>
      <c r="AK92" s="82"/>
      <c r="AL92" s="82"/>
      <c r="AM92" s="82"/>
    </row>
    <row r="93" spans="1:39" ht="15.75" customHeight="1" x14ac:dyDescent="0.15">
      <c r="A93" s="25"/>
      <c r="B93" s="25"/>
      <c r="C93" s="25"/>
      <c r="D93" s="25"/>
      <c r="E93" s="25"/>
      <c r="F93" s="25"/>
      <c r="G93" s="25"/>
      <c r="H93" s="25"/>
      <c r="I93" s="25"/>
      <c r="J93" s="25"/>
      <c r="K93" s="25"/>
      <c r="AH93" s="82"/>
      <c r="AI93" s="82"/>
      <c r="AJ93" s="82"/>
      <c r="AK93" s="82"/>
      <c r="AL93" s="82"/>
      <c r="AM93" s="82"/>
    </row>
    <row r="94" spans="1:39" ht="15.75" customHeight="1" x14ac:dyDescent="0.15">
      <c r="A94" s="25"/>
      <c r="B94" s="25"/>
      <c r="C94" s="25"/>
      <c r="D94" s="25"/>
      <c r="E94" s="25"/>
      <c r="F94" s="25"/>
      <c r="G94" s="25"/>
      <c r="H94" s="25"/>
      <c r="I94" s="25"/>
      <c r="J94" s="25"/>
      <c r="K94" s="25"/>
      <c r="AH94" s="82"/>
      <c r="AI94" s="82"/>
      <c r="AJ94" s="82"/>
      <c r="AK94" s="82"/>
      <c r="AL94" s="82"/>
      <c r="AM94" s="82"/>
    </row>
    <row r="95" spans="1:39" ht="15.75" customHeight="1" x14ac:dyDescent="0.15">
      <c r="A95" s="25"/>
      <c r="B95" s="25"/>
      <c r="C95" s="25"/>
      <c r="D95" s="25"/>
      <c r="E95" s="25"/>
      <c r="F95" s="25"/>
      <c r="G95" s="25"/>
      <c r="H95" s="25"/>
      <c r="I95" s="25"/>
      <c r="J95" s="25"/>
      <c r="K95" s="25"/>
      <c r="AH95" s="82"/>
      <c r="AI95" s="82"/>
      <c r="AJ95" s="82"/>
      <c r="AK95" s="82"/>
      <c r="AL95" s="82"/>
      <c r="AM95" s="82"/>
    </row>
    <row r="96" spans="1:39" ht="15.75" customHeight="1" x14ac:dyDescent="0.15">
      <c r="A96" s="171"/>
      <c r="B96" s="171"/>
      <c r="C96" s="171"/>
      <c r="D96" s="171"/>
      <c r="E96" s="171"/>
      <c r="F96" s="171"/>
      <c r="G96" s="171"/>
      <c r="H96" s="171"/>
      <c r="I96" s="171"/>
      <c r="J96" s="171"/>
      <c r="K96" s="171"/>
      <c r="L96" s="82"/>
      <c r="M96" s="82"/>
      <c r="N96" s="82"/>
      <c r="O96" s="82"/>
      <c r="P96" s="82"/>
      <c r="Q96" s="82"/>
      <c r="R96" s="82"/>
      <c r="S96" s="82"/>
      <c r="T96" s="82"/>
      <c r="U96" s="82"/>
      <c r="V96" s="82"/>
      <c r="W96" s="82"/>
      <c r="X96" s="82"/>
      <c r="Y96" s="82"/>
      <c r="Z96" s="82"/>
      <c r="AA96" s="82"/>
      <c r="AB96" s="170"/>
      <c r="AC96" s="82"/>
      <c r="AD96" s="170"/>
      <c r="AE96" s="82"/>
      <c r="AF96" s="170"/>
      <c r="AG96" s="82"/>
      <c r="AH96" s="82"/>
      <c r="AI96" s="82"/>
      <c r="AJ96" s="82"/>
      <c r="AK96" s="82"/>
      <c r="AL96" s="82"/>
      <c r="AM96" s="82"/>
    </row>
    <row r="97" spans="1:39" ht="15.75" customHeight="1" x14ac:dyDescent="0.15">
      <c r="A97" s="172"/>
      <c r="B97" s="172"/>
      <c r="C97" s="172"/>
      <c r="D97" s="172"/>
      <c r="E97" s="172"/>
      <c r="F97" s="172"/>
      <c r="G97" s="172"/>
      <c r="H97" s="172"/>
      <c r="I97" s="172"/>
      <c r="J97" s="172"/>
      <c r="K97" s="172"/>
      <c r="L97" s="173"/>
      <c r="M97" s="173"/>
      <c r="N97" s="173"/>
      <c r="O97" s="173"/>
      <c r="P97" s="173"/>
      <c r="Q97" s="173"/>
      <c r="R97" s="174"/>
      <c r="S97" s="52"/>
      <c r="T97" s="52"/>
      <c r="U97" s="52"/>
      <c r="V97" s="52"/>
      <c r="W97" s="52"/>
      <c r="X97" s="52"/>
      <c r="Y97" s="52"/>
      <c r="Z97" s="52"/>
      <c r="AA97" s="52"/>
      <c r="AB97" s="52"/>
      <c r="AC97" s="52"/>
      <c r="AD97" s="52"/>
      <c r="AE97" s="52"/>
      <c r="AF97" s="52"/>
      <c r="AG97" s="52"/>
      <c r="AH97" s="52"/>
      <c r="AI97" s="52"/>
      <c r="AJ97" s="52"/>
      <c r="AK97" s="52"/>
      <c r="AL97" s="52"/>
      <c r="AM97" s="52"/>
    </row>
    <row r="98" spans="1:39" ht="15.75" customHeight="1" x14ac:dyDescent="0.15">
      <c r="A98" s="172"/>
      <c r="B98" s="172"/>
      <c r="C98" s="172"/>
      <c r="D98" s="172"/>
      <c r="E98" s="172"/>
      <c r="F98" s="172"/>
      <c r="G98" s="172"/>
      <c r="H98" s="172"/>
      <c r="I98" s="172"/>
      <c r="J98" s="172"/>
      <c r="K98" s="172"/>
      <c r="L98" s="173"/>
      <c r="M98" s="173"/>
      <c r="N98" s="173"/>
      <c r="O98" s="173"/>
      <c r="P98" s="173"/>
      <c r="Q98" s="173"/>
      <c r="R98" s="174"/>
      <c r="S98" s="52"/>
      <c r="T98" s="52"/>
      <c r="U98" s="52"/>
      <c r="V98" s="52"/>
      <c r="W98" s="52"/>
      <c r="X98" s="52"/>
      <c r="Y98" s="52"/>
      <c r="Z98" s="52"/>
      <c r="AA98" s="52"/>
      <c r="AB98" s="52"/>
      <c r="AC98" s="52"/>
      <c r="AD98" s="52"/>
      <c r="AE98" s="52"/>
      <c r="AF98" s="52"/>
      <c r="AG98" s="52"/>
      <c r="AH98" s="52"/>
      <c r="AI98" s="52"/>
      <c r="AJ98" s="52"/>
      <c r="AK98" s="52"/>
      <c r="AL98" s="52"/>
      <c r="AM98" s="52"/>
    </row>
    <row r="99" spans="1:39" ht="15.75" customHeight="1" x14ac:dyDescent="0.2">
      <c r="A99" s="25"/>
      <c r="B99" s="175"/>
      <c r="C99" s="25"/>
      <c r="D99" s="25"/>
      <c r="E99" s="25"/>
      <c r="F99" s="25"/>
      <c r="G99" s="175"/>
      <c r="H99" s="25"/>
      <c r="I99" s="176"/>
      <c r="J99" s="177"/>
      <c r="K99" s="177"/>
      <c r="L99" s="178"/>
      <c r="M99" s="51"/>
      <c r="N99" s="51"/>
      <c r="O99" s="51"/>
      <c r="P99" s="51"/>
      <c r="Q99" s="51"/>
      <c r="R99" s="51"/>
      <c r="S99" s="52"/>
      <c r="T99" s="52"/>
      <c r="U99" s="52"/>
      <c r="V99" s="52"/>
      <c r="W99" s="52"/>
      <c r="X99" s="52"/>
      <c r="Y99" s="52"/>
      <c r="Z99" s="52"/>
      <c r="AA99" s="52"/>
      <c r="AB99" s="52"/>
      <c r="AC99" s="52"/>
      <c r="AD99" s="52"/>
      <c r="AE99" s="52"/>
      <c r="AF99" s="52"/>
      <c r="AG99" s="52"/>
      <c r="AH99" s="52"/>
      <c r="AI99" s="52"/>
      <c r="AJ99" s="52"/>
      <c r="AK99" s="52"/>
      <c r="AL99" s="52"/>
      <c r="AM99" s="52"/>
    </row>
    <row r="100" spans="1:39" ht="15.75" customHeight="1" x14ac:dyDescent="0.15">
      <c r="A100" s="25"/>
      <c r="B100" s="175"/>
      <c r="C100" s="25"/>
      <c r="D100" s="25"/>
      <c r="E100" s="25"/>
      <c r="F100" s="25"/>
      <c r="G100" s="175"/>
      <c r="H100" s="25"/>
      <c r="I100" s="176"/>
      <c r="J100" s="175"/>
      <c r="K100" s="175"/>
      <c r="L100" s="51"/>
      <c r="M100" s="51"/>
      <c r="N100" s="51"/>
      <c r="O100" s="51"/>
      <c r="P100" s="51"/>
      <c r="Q100" s="51"/>
      <c r="R100" s="51"/>
      <c r="S100" s="52"/>
      <c r="T100" s="52"/>
      <c r="U100" s="52"/>
      <c r="V100" s="52"/>
      <c r="W100" s="52"/>
      <c r="X100" s="52"/>
      <c r="Y100" s="52"/>
      <c r="Z100" s="52"/>
      <c r="AA100" s="52"/>
      <c r="AB100" s="52"/>
      <c r="AC100" s="52"/>
      <c r="AD100" s="52"/>
      <c r="AE100" s="52"/>
      <c r="AF100" s="52"/>
      <c r="AG100" s="52"/>
      <c r="AH100" s="52"/>
      <c r="AI100" s="52"/>
      <c r="AJ100" s="52"/>
      <c r="AK100" s="52"/>
      <c r="AL100" s="52"/>
      <c r="AM100" s="52"/>
    </row>
    <row r="101" spans="1:39" ht="15.75" customHeight="1" x14ac:dyDescent="0.15">
      <c r="A101" s="172"/>
      <c r="B101" s="172"/>
      <c r="C101" s="172"/>
      <c r="D101" s="172"/>
      <c r="E101" s="172"/>
      <c r="F101" s="172"/>
      <c r="G101" s="172"/>
      <c r="H101" s="172"/>
      <c r="I101" s="172"/>
      <c r="J101" s="172"/>
      <c r="K101" s="172"/>
      <c r="L101" s="173"/>
      <c r="M101" s="173"/>
      <c r="N101" s="173"/>
      <c r="O101" s="173"/>
      <c r="P101" s="173"/>
      <c r="Q101" s="173"/>
      <c r="R101" s="174"/>
      <c r="S101" s="52"/>
      <c r="T101" s="52"/>
      <c r="U101" s="52"/>
      <c r="V101" s="52"/>
      <c r="W101" s="52"/>
      <c r="X101" s="52"/>
      <c r="Y101" s="52"/>
      <c r="Z101" s="52"/>
      <c r="AA101" s="52"/>
      <c r="AB101" s="52"/>
      <c r="AC101" s="52"/>
      <c r="AD101" s="52"/>
      <c r="AE101" s="52"/>
      <c r="AF101" s="52"/>
      <c r="AG101" s="52"/>
      <c r="AH101" s="52"/>
      <c r="AI101" s="52"/>
      <c r="AJ101" s="52"/>
      <c r="AK101" s="52"/>
      <c r="AL101" s="52"/>
      <c r="AM101" s="52"/>
    </row>
    <row r="102" spans="1:39" ht="15.75" customHeight="1" x14ac:dyDescent="0.15">
      <c r="A102" s="172"/>
      <c r="B102" s="172"/>
      <c r="C102" s="172"/>
      <c r="D102" s="172"/>
      <c r="E102" s="172"/>
      <c r="F102" s="172"/>
      <c r="G102" s="172"/>
      <c r="H102" s="172"/>
      <c r="I102" s="172"/>
      <c r="J102" s="172"/>
      <c r="K102" s="172"/>
      <c r="L102" s="173"/>
      <c r="M102" s="173"/>
      <c r="N102" s="173"/>
      <c r="O102" s="173"/>
      <c r="P102" s="173"/>
      <c r="Q102" s="173"/>
      <c r="R102" s="174"/>
      <c r="S102" s="52"/>
      <c r="T102" s="52"/>
      <c r="U102" s="52"/>
      <c r="V102" s="52"/>
      <c r="W102" s="52"/>
      <c r="X102" s="52"/>
      <c r="Y102" s="52"/>
      <c r="Z102" s="52"/>
      <c r="AA102" s="52"/>
      <c r="AB102" s="52"/>
      <c r="AC102" s="52"/>
      <c r="AD102" s="52"/>
      <c r="AE102" s="52"/>
      <c r="AF102" s="52"/>
      <c r="AG102" s="52"/>
      <c r="AH102" s="52"/>
      <c r="AI102" s="52"/>
      <c r="AJ102" s="52"/>
      <c r="AK102" s="52"/>
      <c r="AL102" s="52"/>
      <c r="AM102" s="52"/>
    </row>
    <row r="103" spans="1:39" ht="10.5" customHeight="1" x14ac:dyDescent="0.15">
      <c r="A103" s="175"/>
      <c r="B103" s="175"/>
      <c r="C103" s="179"/>
      <c r="D103" s="180"/>
      <c r="E103" s="181"/>
      <c r="F103" s="181"/>
      <c r="G103" s="181"/>
      <c r="H103" s="25"/>
      <c r="I103" s="180"/>
      <c r="J103" s="175"/>
      <c r="K103" s="25"/>
      <c r="L103" s="182"/>
      <c r="M103" s="183"/>
      <c r="N103" s="183"/>
      <c r="O103" s="183"/>
      <c r="P103" s="182"/>
      <c r="Q103" s="51"/>
      <c r="R103" s="51"/>
      <c r="S103" s="52"/>
      <c r="T103" s="52"/>
      <c r="U103" s="52"/>
      <c r="V103" s="52"/>
      <c r="W103" s="52"/>
      <c r="X103" s="52"/>
      <c r="Y103" s="52"/>
      <c r="Z103" s="52"/>
      <c r="AA103" s="52"/>
      <c r="AB103" s="52"/>
      <c r="AC103" s="52"/>
      <c r="AD103" s="52"/>
      <c r="AE103" s="52"/>
      <c r="AF103" s="52"/>
      <c r="AG103" s="52"/>
      <c r="AH103" s="52"/>
      <c r="AI103" s="52"/>
      <c r="AJ103" s="52"/>
      <c r="AK103" s="52"/>
      <c r="AL103" s="52"/>
      <c r="AM103" s="52"/>
    </row>
    <row r="104" spans="1:39" ht="15.75" customHeight="1" x14ac:dyDescent="0.15">
      <c r="A104" s="175"/>
      <c r="B104" s="175"/>
      <c r="C104" s="184"/>
      <c r="D104" s="184"/>
      <c r="E104" s="184"/>
      <c r="F104" s="184"/>
      <c r="G104" s="175"/>
      <c r="H104" s="25"/>
      <c r="I104" s="184"/>
      <c r="J104" s="25"/>
      <c r="K104" s="184"/>
      <c r="L104" s="101"/>
      <c r="M104" s="72"/>
      <c r="N104" s="72"/>
      <c r="O104" s="72"/>
      <c r="P104" s="72"/>
      <c r="Q104" s="101"/>
      <c r="R104" s="101"/>
      <c r="S104" s="52"/>
      <c r="T104" s="52"/>
      <c r="U104" s="52"/>
      <c r="V104" s="52"/>
      <c r="W104" s="52"/>
      <c r="X104" s="52"/>
      <c r="Y104" s="52"/>
      <c r="Z104" s="52"/>
      <c r="AA104" s="52"/>
      <c r="AB104" s="52"/>
      <c r="AC104" s="52"/>
      <c r="AD104" s="52"/>
      <c r="AE104" s="52"/>
      <c r="AF104" s="52"/>
      <c r="AG104" s="52"/>
      <c r="AH104" s="52"/>
      <c r="AI104" s="52"/>
      <c r="AJ104" s="52"/>
      <c r="AK104" s="52"/>
      <c r="AL104" s="52"/>
      <c r="AM104" s="52"/>
    </row>
    <row r="105" spans="1:39" ht="15.75" customHeight="1" x14ac:dyDescent="0.15">
      <c r="A105" s="185"/>
      <c r="B105" s="179"/>
      <c r="C105" s="186"/>
      <c r="D105" s="187"/>
      <c r="E105" s="187"/>
      <c r="F105" s="187"/>
      <c r="G105" s="179"/>
      <c r="H105" s="171"/>
      <c r="I105" s="186"/>
      <c r="J105" s="171"/>
      <c r="K105" s="187"/>
      <c r="L105" s="170"/>
      <c r="M105" s="91"/>
      <c r="N105" s="91"/>
      <c r="O105" s="188"/>
      <c r="P105" s="188"/>
      <c r="Q105" s="189"/>
      <c r="R105" s="189"/>
      <c r="S105" s="52"/>
      <c r="T105" s="52"/>
      <c r="U105" s="52"/>
      <c r="V105" s="52"/>
      <c r="W105" s="52"/>
      <c r="X105" s="52"/>
      <c r="Y105" s="52"/>
      <c r="Z105" s="52"/>
      <c r="AA105" s="52"/>
      <c r="AB105" s="52"/>
      <c r="AC105" s="52"/>
      <c r="AD105" s="52"/>
      <c r="AE105" s="52"/>
      <c r="AF105" s="52"/>
      <c r="AG105" s="52"/>
      <c r="AH105" s="52"/>
      <c r="AI105" s="52"/>
      <c r="AJ105" s="52"/>
      <c r="AK105" s="52"/>
      <c r="AL105" s="52"/>
      <c r="AM105" s="52"/>
    </row>
    <row r="106" spans="1:39" ht="15.75" customHeight="1" x14ac:dyDescent="0.15">
      <c r="A106" s="185"/>
      <c r="B106" s="185"/>
      <c r="C106" s="186"/>
      <c r="D106" s="187"/>
      <c r="E106" s="187"/>
      <c r="F106" s="187"/>
      <c r="G106" s="179"/>
      <c r="H106" s="171"/>
      <c r="I106" s="186"/>
      <c r="J106" s="171"/>
      <c r="K106" s="187"/>
      <c r="L106" s="170"/>
      <c r="M106" s="91"/>
      <c r="N106" s="91"/>
      <c r="O106" s="188"/>
      <c r="P106" s="188"/>
      <c r="Q106" s="189"/>
      <c r="R106" s="189"/>
      <c r="S106" s="52"/>
      <c r="T106" s="52"/>
      <c r="U106" s="52"/>
      <c r="V106" s="52"/>
      <c r="W106" s="52"/>
      <c r="X106" s="52"/>
      <c r="Y106" s="52"/>
      <c r="Z106" s="52"/>
      <c r="AA106" s="52"/>
      <c r="AB106" s="52"/>
      <c r="AC106" s="52"/>
      <c r="AD106" s="52"/>
      <c r="AE106" s="52"/>
      <c r="AF106" s="52"/>
      <c r="AG106" s="52"/>
      <c r="AH106" s="52"/>
      <c r="AI106" s="52"/>
      <c r="AJ106" s="52"/>
      <c r="AK106" s="52"/>
      <c r="AL106" s="52"/>
      <c r="AM106" s="52"/>
    </row>
    <row r="107" spans="1:39" ht="15.75" customHeight="1" x14ac:dyDescent="0.15">
      <c r="A107" s="25"/>
      <c r="B107" s="25"/>
      <c r="C107" s="25"/>
      <c r="D107" s="25"/>
      <c r="E107" s="25"/>
      <c r="F107" s="25"/>
      <c r="G107" s="25"/>
      <c r="H107" s="25"/>
      <c r="I107" s="25"/>
      <c r="J107" s="171"/>
      <c r="K107" s="187"/>
      <c r="L107" s="170"/>
      <c r="M107" s="91"/>
      <c r="N107" s="91"/>
      <c r="O107" s="188"/>
      <c r="P107" s="188"/>
      <c r="Q107" s="188"/>
      <c r="R107" s="188"/>
      <c r="S107" s="52"/>
      <c r="T107" s="52"/>
      <c r="U107" s="52"/>
      <c r="V107" s="52"/>
      <c r="W107" s="52"/>
      <c r="X107" s="52"/>
      <c r="Y107" s="52"/>
      <c r="Z107" s="52"/>
      <c r="AA107" s="52"/>
      <c r="AB107" s="52"/>
      <c r="AC107" s="52"/>
      <c r="AD107" s="52"/>
      <c r="AE107" s="52"/>
      <c r="AF107" s="52"/>
      <c r="AG107" s="52"/>
      <c r="AH107" s="52"/>
      <c r="AI107" s="52"/>
      <c r="AJ107" s="52"/>
      <c r="AK107" s="52"/>
      <c r="AL107" s="52"/>
      <c r="AM107" s="52"/>
    </row>
    <row r="108" spans="1:39" ht="15.75" customHeight="1" x14ac:dyDescent="0.15">
      <c r="A108" s="25"/>
      <c r="B108" s="25"/>
      <c r="C108" s="25"/>
      <c r="D108" s="25"/>
      <c r="E108" s="25"/>
      <c r="F108" s="25"/>
      <c r="G108" s="25"/>
      <c r="H108" s="25"/>
      <c r="I108" s="25"/>
      <c r="J108" s="171"/>
      <c r="K108" s="187"/>
      <c r="L108" s="170"/>
      <c r="M108" s="91"/>
      <c r="N108" s="91"/>
      <c r="O108" s="188"/>
      <c r="P108" s="188"/>
      <c r="Q108" s="188"/>
      <c r="R108" s="188"/>
      <c r="S108" s="52"/>
      <c r="T108" s="52"/>
      <c r="U108" s="52"/>
      <c r="V108" s="52"/>
      <c r="W108" s="52"/>
      <c r="X108" s="52"/>
      <c r="Y108" s="52"/>
      <c r="Z108" s="52"/>
      <c r="AA108" s="52"/>
      <c r="AB108" s="52"/>
      <c r="AC108" s="52"/>
      <c r="AD108" s="52"/>
      <c r="AE108" s="52"/>
      <c r="AF108" s="52"/>
      <c r="AG108" s="52"/>
      <c r="AH108" s="52"/>
      <c r="AI108" s="52"/>
      <c r="AJ108" s="52"/>
      <c r="AK108" s="52"/>
      <c r="AL108" s="52"/>
      <c r="AM108" s="52"/>
    </row>
    <row r="109" spans="1:39" ht="15.75" customHeight="1" x14ac:dyDescent="0.15">
      <c r="A109" s="25"/>
      <c r="B109" s="25"/>
      <c r="C109" s="25"/>
      <c r="D109" s="25"/>
      <c r="E109" s="25"/>
      <c r="F109" s="25"/>
      <c r="G109" s="25"/>
      <c r="H109" s="25"/>
      <c r="I109" s="25"/>
      <c r="J109" s="25"/>
      <c r="K109" s="25"/>
    </row>
    <row r="110" spans="1:39" ht="15.75" customHeight="1" x14ac:dyDescent="0.15">
      <c r="A110" s="25"/>
      <c r="B110" s="25"/>
      <c r="C110" s="25"/>
      <c r="D110" s="25"/>
      <c r="E110" s="25"/>
      <c r="F110" s="25"/>
      <c r="G110" s="25"/>
      <c r="H110" s="25"/>
      <c r="I110" s="25"/>
      <c r="J110" s="25"/>
      <c r="K110" s="25"/>
    </row>
    <row r="111" spans="1:39" ht="30" customHeight="1" x14ac:dyDescent="0.15">
      <c r="A111" s="25"/>
      <c r="B111" s="25"/>
      <c r="C111" s="25"/>
      <c r="D111" s="25"/>
      <c r="E111" s="25"/>
      <c r="F111" s="25"/>
      <c r="G111" s="25"/>
      <c r="H111" s="25"/>
      <c r="I111" s="25"/>
      <c r="J111" s="25"/>
      <c r="K111" s="25"/>
      <c r="R111" s="190"/>
      <c r="S111" s="52"/>
      <c r="T111" s="52"/>
      <c r="U111" s="52"/>
      <c r="V111" s="52"/>
      <c r="W111" s="52"/>
      <c r="X111" s="52"/>
      <c r="Y111" s="52"/>
      <c r="Z111" s="52"/>
      <c r="AA111" s="52"/>
      <c r="AB111" s="52"/>
      <c r="AC111" s="52"/>
      <c r="AD111" s="52"/>
      <c r="AE111" s="52"/>
      <c r="AF111" s="52"/>
      <c r="AG111" s="52"/>
      <c r="AH111" s="52"/>
      <c r="AI111" s="52"/>
      <c r="AJ111" s="52"/>
      <c r="AK111" s="52"/>
      <c r="AL111" s="52"/>
      <c r="AM111" s="52"/>
    </row>
    <row r="112" spans="1:39" ht="25.5" customHeight="1" x14ac:dyDescent="0.15">
      <c r="A112" s="440"/>
      <c r="B112" s="440"/>
      <c r="C112" s="440"/>
      <c r="D112" s="440"/>
      <c r="E112" s="440"/>
      <c r="F112" s="440"/>
      <c r="G112" s="440"/>
      <c r="H112" s="25"/>
      <c r="I112" s="25"/>
      <c r="J112" s="25"/>
      <c r="K112" s="25"/>
      <c r="R112" s="190"/>
      <c r="S112" s="52"/>
      <c r="T112" s="52"/>
      <c r="U112" s="52"/>
      <c r="V112" s="52"/>
      <c r="W112" s="52"/>
      <c r="X112" s="52"/>
      <c r="Y112" s="52"/>
      <c r="Z112" s="52"/>
      <c r="AA112" s="52"/>
      <c r="AB112" s="52"/>
      <c r="AC112" s="52"/>
      <c r="AD112" s="52"/>
      <c r="AE112" s="52"/>
      <c r="AF112" s="52"/>
      <c r="AG112" s="52"/>
      <c r="AH112" s="52"/>
      <c r="AI112" s="52"/>
      <c r="AJ112" s="52"/>
      <c r="AK112" s="52"/>
      <c r="AL112" s="52"/>
      <c r="AM112" s="52"/>
    </row>
    <row r="113" spans="1:39" ht="13.5" customHeight="1" x14ac:dyDescent="0.15">
      <c r="J113" s="170"/>
      <c r="K113" s="188"/>
      <c r="L113" s="170"/>
      <c r="M113" s="91"/>
      <c r="N113" s="91"/>
      <c r="O113" s="188"/>
      <c r="P113" s="188"/>
      <c r="Q113" s="188"/>
      <c r="R113" s="188"/>
      <c r="S113" s="52"/>
      <c r="T113" s="52"/>
      <c r="U113" s="52"/>
      <c r="V113" s="52"/>
      <c r="W113" s="52"/>
      <c r="X113" s="52"/>
      <c r="Y113" s="52"/>
      <c r="Z113" s="52"/>
      <c r="AA113" s="52"/>
      <c r="AB113" s="52"/>
      <c r="AC113" s="52"/>
      <c r="AD113" s="52"/>
      <c r="AE113" s="52"/>
      <c r="AF113" s="52"/>
      <c r="AG113" s="52"/>
      <c r="AH113" s="52"/>
      <c r="AI113" s="52"/>
      <c r="AJ113" s="52"/>
      <c r="AK113" s="52"/>
      <c r="AL113" s="52"/>
      <c r="AM113" s="52"/>
    </row>
    <row r="114" spans="1:39" ht="15.75" customHeight="1" x14ac:dyDescent="0.15">
      <c r="J114" s="170"/>
      <c r="K114" s="188"/>
      <c r="L114" s="170"/>
      <c r="M114" s="91"/>
      <c r="N114" s="91"/>
      <c r="O114" s="188"/>
      <c r="P114" s="188"/>
      <c r="Q114" s="188"/>
      <c r="R114" s="188"/>
      <c r="S114" s="52"/>
      <c r="T114" s="52"/>
      <c r="U114" s="52"/>
      <c r="V114" s="52"/>
      <c r="W114" s="52"/>
      <c r="X114" s="52"/>
      <c r="Y114" s="52"/>
      <c r="Z114" s="52"/>
      <c r="AA114" s="52"/>
      <c r="AB114" s="52"/>
      <c r="AC114" s="52"/>
      <c r="AD114" s="52"/>
      <c r="AE114" s="52"/>
      <c r="AF114" s="52"/>
      <c r="AG114" s="52"/>
      <c r="AH114" s="52"/>
      <c r="AI114" s="52"/>
      <c r="AJ114" s="52"/>
      <c r="AK114" s="52"/>
      <c r="AL114" s="52"/>
      <c r="AM114" s="52"/>
    </row>
    <row r="115" spans="1:39" ht="15.75" customHeight="1" x14ac:dyDescent="0.15">
      <c r="A115" s="191"/>
      <c r="B115" s="191"/>
      <c r="C115" s="191"/>
      <c r="D115" s="91"/>
      <c r="E115" s="91"/>
      <c r="F115" s="91"/>
      <c r="G115" s="91"/>
      <c r="H115" s="91"/>
      <c r="I115" s="91"/>
      <c r="J115" s="52"/>
      <c r="K115" s="52"/>
      <c r="L115" s="52"/>
      <c r="M115" s="52"/>
      <c r="N115" s="52"/>
      <c r="O115" s="52"/>
      <c r="P115" s="52"/>
      <c r="Q115" s="52"/>
      <c r="R115" s="52"/>
      <c r="S115" s="52"/>
      <c r="T115" s="52"/>
      <c r="U115" s="52"/>
      <c r="V115" s="52"/>
      <c r="W115" s="52"/>
      <c r="X115" s="52"/>
      <c r="Y115" s="52"/>
      <c r="Z115" s="52"/>
      <c r="AA115" s="52"/>
      <c r="AB115" s="52"/>
      <c r="AC115" s="52"/>
      <c r="AD115" s="52"/>
      <c r="AE115" s="52"/>
      <c r="AF115" s="52"/>
      <c r="AG115" s="52"/>
      <c r="AH115" s="52"/>
      <c r="AI115" s="52"/>
      <c r="AJ115" s="52"/>
      <c r="AK115" s="52"/>
      <c r="AL115" s="52"/>
      <c r="AM115" s="52"/>
    </row>
    <row r="116" spans="1:39" ht="15.75" customHeight="1" x14ac:dyDescent="0.15">
      <c r="A116" s="191"/>
      <c r="B116" s="191"/>
      <c r="C116" s="191"/>
      <c r="D116" s="91"/>
      <c r="E116" s="91"/>
      <c r="F116" s="91"/>
      <c r="G116" s="91"/>
      <c r="H116" s="91"/>
      <c r="I116" s="91"/>
      <c r="J116" s="52"/>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c r="AJ116" s="52"/>
      <c r="AK116" s="52"/>
      <c r="AL116" s="52"/>
      <c r="AM116" s="52"/>
    </row>
    <row r="117" spans="1:39" ht="15.75" customHeight="1" x14ac:dyDescent="0.15">
      <c r="A117" s="191"/>
      <c r="B117" s="191"/>
      <c r="C117" s="191"/>
      <c r="D117" s="91"/>
      <c r="E117" s="91"/>
      <c r="F117" s="91"/>
      <c r="G117" s="91"/>
      <c r="H117" s="91"/>
      <c r="I117" s="91"/>
      <c r="J117" s="52"/>
      <c r="K117" s="52"/>
      <c r="L117" s="52"/>
      <c r="M117" s="52"/>
      <c r="N117" s="52"/>
      <c r="O117" s="52"/>
      <c r="P117" s="52"/>
      <c r="Q117" s="52"/>
      <c r="R117" s="52"/>
      <c r="S117" s="52"/>
      <c r="T117" s="52"/>
      <c r="U117" s="52"/>
      <c r="V117" s="52"/>
      <c r="W117" s="52"/>
      <c r="X117" s="52"/>
      <c r="Y117" s="52"/>
      <c r="Z117" s="52"/>
      <c r="AA117" s="52"/>
      <c r="AB117" s="52"/>
      <c r="AC117" s="52"/>
      <c r="AD117" s="52"/>
      <c r="AE117" s="52"/>
      <c r="AF117" s="52"/>
      <c r="AG117" s="52"/>
      <c r="AH117" s="52"/>
      <c r="AI117" s="52"/>
      <c r="AJ117" s="52"/>
      <c r="AK117" s="52"/>
      <c r="AL117" s="52"/>
      <c r="AM117" s="52"/>
    </row>
    <row r="118" spans="1:39" ht="15.75" customHeight="1" x14ac:dyDescent="0.15">
      <c r="A118" s="191"/>
      <c r="B118" s="191"/>
      <c r="C118" s="191"/>
      <c r="D118" s="91"/>
      <c r="E118" s="91"/>
      <c r="F118" s="91"/>
      <c r="G118" s="91"/>
      <c r="H118" s="91"/>
      <c r="I118" s="91"/>
      <c r="J118" s="52"/>
      <c r="K118" s="52"/>
      <c r="L118" s="52"/>
      <c r="M118" s="52"/>
      <c r="N118" s="52"/>
      <c r="O118" s="52"/>
      <c r="P118" s="52"/>
      <c r="Q118" s="52"/>
      <c r="R118" s="52"/>
      <c r="S118" s="52"/>
      <c r="T118" s="52"/>
      <c r="U118" s="52"/>
      <c r="V118" s="52"/>
      <c r="W118" s="52"/>
      <c r="X118" s="52"/>
      <c r="Y118" s="52"/>
      <c r="Z118" s="52"/>
      <c r="AA118" s="52"/>
      <c r="AB118" s="52"/>
      <c r="AC118" s="52"/>
      <c r="AD118" s="52"/>
      <c r="AE118" s="52"/>
      <c r="AF118" s="52"/>
      <c r="AG118" s="52"/>
      <c r="AH118" s="52"/>
      <c r="AI118" s="52"/>
      <c r="AJ118" s="52"/>
      <c r="AK118" s="52"/>
      <c r="AL118" s="52"/>
      <c r="AM118" s="52"/>
    </row>
    <row r="119" spans="1:39" ht="15.75" customHeight="1" x14ac:dyDescent="0.15">
      <c r="A119" s="191"/>
      <c r="B119" s="191"/>
      <c r="C119" s="191"/>
      <c r="D119" s="91"/>
      <c r="E119" s="91"/>
      <c r="F119" s="91"/>
      <c r="G119" s="91"/>
      <c r="H119" s="91"/>
      <c r="I119" s="91"/>
      <c r="J119" s="52"/>
      <c r="K119" s="52"/>
      <c r="L119" s="52"/>
      <c r="M119" s="52"/>
      <c r="N119" s="52"/>
      <c r="O119" s="52"/>
      <c r="P119" s="52"/>
      <c r="Q119" s="52"/>
      <c r="R119" s="52"/>
      <c r="S119" s="52"/>
      <c r="T119" s="52"/>
      <c r="U119" s="52"/>
      <c r="V119" s="52"/>
      <c r="W119" s="52"/>
      <c r="X119" s="52"/>
      <c r="Y119" s="52"/>
      <c r="Z119" s="52"/>
      <c r="AA119" s="52"/>
      <c r="AB119" s="52"/>
      <c r="AC119" s="52"/>
      <c r="AD119" s="52"/>
      <c r="AE119" s="52"/>
      <c r="AF119" s="52"/>
      <c r="AG119" s="52"/>
      <c r="AH119" s="52"/>
      <c r="AI119" s="52"/>
      <c r="AJ119" s="52"/>
      <c r="AK119" s="52"/>
      <c r="AL119" s="52"/>
      <c r="AM119" s="52"/>
    </row>
    <row r="120" spans="1:39" ht="15.75" customHeight="1" x14ac:dyDescent="0.15">
      <c r="A120" s="191"/>
      <c r="B120" s="191"/>
      <c r="C120" s="191"/>
      <c r="D120" s="91"/>
      <c r="E120" s="91"/>
      <c r="F120" s="91"/>
      <c r="G120" s="91"/>
      <c r="H120" s="91"/>
      <c r="I120" s="91"/>
      <c r="J120" s="52"/>
      <c r="K120" s="52"/>
      <c r="L120" s="52"/>
      <c r="M120" s="52"/>
      <c r="N120" s="52"/>
      <c r="O120" s="52"/>
      <c r="P120" s="52"/>
      <c r="Q120" s="52"/>
      <c r="R120" s="52"/>
      <c r="S120" s="52"/>
      <c r="T120" s="52"/>
      <c r="U120" s="52"/>
      <c r="V120" s="52"/>
      <c r="W120" s="52"/>
      <c r="X120" s="52"/>
      <c r="Y120" s="52"/>
      <c r="Z120" s="52"/>
      <c r="AA120" s="52"/>
      <c r="AB120" s="52"/>
      <c r="AC120" s="52"/>
      <c r="AD120" s="52"/>
      <c r="AE120" s="52"/>
      <c r="AF120" s="52"/>
      <c r="AG120" s="52"/>
      <c r="AH120" s="52"/>
      <c r="AI120" s="52"/>
      <c r="AJ120" s="52"/>
      <c r="AK120" s="52"/>
      <c r="AL120" s="52"/>
      <c r="AM120" s="52"/>
    </row>
    <row r="121" spans="1:39" ht="15.75" customHeight="1" x14ac:dyDescent="0.15">
      <c r="A121" s="191"/>
      <c r="B121" s="191"/>
      <c r="C121" s="191"/>
      <c r="D121" s="91"/>
      <c r="E121" s="91"/>
      <c r="F121" s="91"/>
      <c r="G121" s="91"/>
      <c r="H121" s="91"/>
      <c r="I121" s="91"/>
      <c r="J121" s="52"/>
      <c r="K121" s="52"/>
      <c r="L121" s="52"/>
      <c r="M121" s="52"/>
      <c r="N121" s="52"/>
      <c r="O121" s="52"/>
      <c r="P121" s="52"/>
      <c r="Q121" s="52"/>
      <c r="R121" s="52"/>
      <c r="S121" s="52"/>
      <c r="T121" s="52"/>
      <c r="U121" s="52"/>
      <c r="V121" s="52"/>
      <c r="W121" s="52"/>
      <c r="X121" s="52"/>
      <c r="Y121" s="52"/>
      <c r="Z121" s="52"/>
      <c r="AA121" s="52"/>
      <c r="AB121" s="52"/>
      <c r="AC121" s="52"/>
      <c r="AD121" s="52"/>
      <c r="AE121" s="52"/>
      <c r="AF121" s="52"/>
      <c r="AG121" s="52"/>
      <c r="AH121" s="52"/>
      <c r="AI121" s="52"/>
      <c r="AJ121" s="52"/>
      <c r="AK121" s="52"/>
      <c r="AL121" s="52"/>
      <c r="AM121" s="52"/>
    </row>
    <row r="122" spans="1:39" ht="15.75" customHeight="1" x14ac:dyDescent="0.15">
      <c r="A122" s="191"/>
      <c r="B122" s="191"/>
      <c r="C122" s="191"/>
      <c r="D122" s="91"/>
      <c r="E122" s="91"/>
      <c r="F122" s="91"/>
      <c r="G122" s="91"/>
      <c r="H122" s="91"/>
      <c r="I122" s="91"/>
      <c r="J122" s="52"/>
      <c r="K122" s="52"/>
      <c r="L122" s="52"/>
      <c r="M122" s="52"/>
      <c r="N122" s="52"/>
      <c r="O122" s="52"/>
      <c r="P122" s="52"/>
      <c r="Q122" s="52"/>
      <c r="R122" s="52"/>
      <c r="S122" s="52"/>
      <c r="T122" s="52"/>
      <c r="U122" s="52"/>
      <c r="V122" s="52"/>
      <c r="W122" s="52"/>
      <c r="X122" s="52"/>
      <c r="Y122" s="52"/>
      <c r="Z122" s="52"/>
      <c r="AA122" s="52"/>
      <c r="AB122" s="52"/>
      <c r="AC122" s="52"/>
      <c r="AD122" s="52"/>
      <c r="AE122" s="52"/>
      <c r="AF122" s="52"/>
      <c r="AG122" s="52"/>
      <c r="AH122" s="52"/>
      <c r="AI122" s="52"/>
      <c r="AJ122" s="52"/>
      <c r="AK122" s="52"/>
      <c r="AL122" s="52"/>
      <c r="AM122" s="52"/>
    </row>
    <row r="123" spans="1:39" ht="15.75" customHeight="1" x14ac:dyDescent="0.15">
      <c r="A123" s="191"/>
      <c r="B123" s="191"/>
      <c r="C123" s="191"/>
      <c r="D123" s="91"/>
      <c r="E123" s="91"/>
      <c r="F123" s="91"/>
      <c r="G123" s="91"/>
      <c r="H123" s="91"/>
      <c r="I123" s="91"/>
      <c r="J123" s="52"/>
      <c r="K123" s="52"/>
      <c r="L123" s="52"/>
      <c r="M123" s="52"/>
      <c r="N123" s="52"/>
      <c r="O123" s="52"/>
      <c r="P123" s="52"/>
      <c r="Q123" s="52"/>
      <c r="R123" s="52"/>
      <c r="S123" s="52"/>
      <c r="T123" s="52"/>
      <c r="U123" s="52"/>
      <c r="V123" s="52"/>
      <c r="W123" s="52"/>
      <c r="X123" s="52"/>
      <c r="Y123" s="52"/>
      <c r="Z123" s="52"/>
      <c r="AA123" s="52"/>
      <c r="AB123" s="52"/>
      <c r="AC123" s="52"/>
      <c r="AD123" s="52"/>
      <c r="AE123" s="52"/>
      <c r="AF123" s="52"/>
      <c r="AG123" s="52"/>
      <c r="AH123" s="52"/>
      <c r="AI123" s="52"/>
      <c r="AJ123" s="52"/>
      <c r="AK123" s="52"/>
      <c r="AL123" s="52"/>
      <c r="AM123" s="52"/>
    </row>
    <row r="124" spans="1:39" ht="15.75" customHeight="1" x14ac:dyDescent="0.15">
      <c r="A124" s="191"/>
      <c r="B124" s="191"/>
      <c r="C124" s="191"/>
      <c r="D124" s="91"/>
      <c r="E124" s="91"/>
      <c r="F124" s="91"/>
      <c r="G124" s="91"/>
      <c r="H124" s="91"/>
      <c r="I124" s="91"/>
      <c r="J124" s="52"/>
      <c r="K124" s="52"/>
      <c r="L124" s="52"/>
      <c r="M124" s="52"/>
      <c r="N124" s="52"/>
      <c r="O124" s="52"/>
      <c r="P124" s="52"/>
      <c r="Q124" s="52"/>
      <c r="R124" s="52"/>
      <c r="S124" s="52"/>
      <c r="T124" s="52"/>
      <c r="U124" s="52"/>
      <c r="V124" s="52"/>
      <c r="W124" s="52"/>
      <c r="X124" s="52"/>
      <c r="Y124" s="52"/>
      <c r="Z124" s="52"/>
      <c r="AA124" s="52"/>
      <c r="AB124" s="52"/>
      <c r="AC124" s="52"/>
      <c r="AD124" s="52"/>
      <c r="AE124" s="52"/>
      <c r="AF124" s="52"/>
      <c r="AG124" s="52"/>
      <c r="AH124" s="52"/>
      <c r="AI124" s="52"/>
      <c r="AJ124" s="52"/>
      <c r="AK124" s="52"/>
      <c r="AL124" s="52"/>
      <c r="AM124" s="52"/>
    </row>
    <row r="125" spans="1:39" ht="15.75" customHeight="1" x14ac:dyDescent="0.15">
      <c r="A125" s="191"/>
      <c r="B125" s="191"/>
      <c r="C125" s="191"/>
      <c r="D125" s="91"/>
      <c r="E125" s="91"/>
      <c r="F125" s="91"/>
      <c r="G125" s="91"/>
      <c r="H125" s="91"/>
      <c r="I125" s="91"/>
      <c r="J125" s="52"/>
      <c r="K125" s="52"/>
      <c r="L125" s="52"/>
      <c r="M125" s="52"/>
      <c r="N125" s="52"/>
      <c r="O125" s="52"/>
      <c r="P125" s="52"/>
      <c r="Q125" s="52"/>
      <c r="R125" s="52"/>
      <c r="S125" s="52"/>
      <c r="T125" s="52"/>
      <c r="U125" s="52"/>
      <c r="V125" s="52"/>
      <c r="W125" s="52"/>
      <c r="X125" s="52"/>
      <c r="Y125" s="52"/>
      <c r="Z125" s="52"/>
      <c r="AA125" s="52"/>
      <c r="AB125" s="52"/>
      <c r="AC125" s="52"/>
      <c r="AD125" s="52"/>
      <c r="AE125" s="52"/>
      <c r="AF125" s="52"/>
      <c r="AG125" s="52"/>
      <c r="AH125" s="52"/>
      <c r="AI125" s="52"/>
      <c r="AJ125" s="52"/>
      <c r="AK125" s="52"/>
      <c r="AL125" s="52"/>
      <c r="AM125" s="52"/>
    </row>
    <row r="126" spans="1:39" ht="15.75" customHeight="1" x14ac:dyDescent="0.15">
      <c r="A126" s="191"/>
      <c r="B126" s="191"/>
      <c r="C126" s="191"/>
      <c r="D126" s="91"/>
      <c r="E126" s="91"/>
      <c r="F126" s="91"/>
      <c r="G126" s="91"/>
      <c r="H126" s="91"/>
      <c r="I126" s="91"/>
      <c r="J126" s="52"/>
      <c r="K126" s="52"/>
      <c r="L126" s="52"/>
      <c r="M126" s="52"/>
      <c r="N126" s="52"/>
      <c r="O126" s="52"/>
      <c r="P126" s="52"/>
      <c r="Q126" s="52"/>
      <c r="R126" s="52"/>
      <c r="S126" s="52"/>
      <c r="T126" s="52"/>
      <c r="U126" s="52"/>
      <c r="V126" s="52"/>
      <c r="W126" s="52"/>
      <c r="X126" s="52"/>
      <c r="Y126" s="52"/>
      <c r="Z126" s="52"/>
      <c r="AA126" s="52"/>
      <c r="AB126" s="52"/>
      <c r="AC126" s="52"/>
      <c r="AD126" s="52"/>
      <c r="AE126" s="52"/>
      <c r="AF126" s="52"/>
      <c r="AG126" s="52"/>
      <c r="AH126" s="52"/>
      <c r="AI126" s="52"/>
      <c r="AJ126" s="52"/>
      <c r="AK126" s="52"/>
      <c r="AL126" s="52"/>
      <c r="AM126" s="52"/>
    </row>
    <row r="127" spans="1:39" ht="15.75" customHeight="1" x14ac:dyDescent="0.15">
      <c r="A127" s="191"/>
      <c r="B127" s="191"/>
      <c r="C127" s="191"/>
      <c r="D127" s="91"/>
      <c r="E127" s="91"/>
      <c r="F127" s="91"/>
      <c r="G127" s="91"/>
      <c r="H127" s="91"/>
      <c r="I127" s="91"/>
      <c r="J127" s="52"/>
      <c r="K127" s="52"/>
      <c r="L127" s="52"/>
      <c r="M127" s="52"/>
      <c r="N127" s="52"/>
      <c r="O127" s="52"/>
      <c r="P127" s="52"/>
      <c r="Q127" s="52"/>
      <c r="R127" s="52"/>
      <c r="S127" s="52"/>
      <c r="T127" s="52"/>
      <c r="U127" s="52"/>
      <c r="V127" s="52"/>
      <c r="W127" s="52"/>
      <c r="X127" s="52"/>
      <c r="Y127" s="52"/>
      <c r="Z127" s="52"/>
      <c r="AA127" s="52"/>
      <c r="AB127" s="52"/>
      <c r="AC127" s="52"/>
      <c r="AD127" s="52"/>
      <c r="AE127" s="52"/>
      <c r="AF127" s="52"/>
      <c r="AG127" s="52"/>
      <c r="AH127" s="52"/>
      <c r="AI127" s="52"/>
      <c r="AJ127" s="52"/>
      <c r="AK127" s="52"/>
      <c r="AL127" s="52"/>
      <c r="AM127" s="52"/>
    </row>
    <row r="128" spans="1:39" ht="15.75" customHeight="1" x14ac:dyDescent="0.15">
      <c r="A128" s="191"/>
      <c r="B128" s="191"/>
      <c r="C128" s="191"/>
      <c r="D128" s="91"/>
      <c r="E128" s="91"/>
      <c r="F128" s="91"/>
      <c r="G128" s="91"/>
      <c r="H128" s="91"/>
      <c r="I128" s="91"/>
      <c r="J128" s="52"/>
      <c r="K128" s="52"/>
      <c r="L128" s="52"/>
      <c r="M128" s="52"/>
      <c r="N128" s="52"/>
      <c r="O128" s="52"/>
      <c r="P128" s="52"/>
      <c r="Q128" s="52"/>
      <c r="R128" s="52"/>
      <c r="S128" s="52"/>
      <c r="T128" s="52"/>
      <c r="U128" s="52"/>
      <c r="V128" s="52"/>
      <c r="W128" s="52"/>
      <c r="X128" s="52"/>
      <c r="Y128" s="52"/>
      <c r="Z128" s="52"/>
      <c r="AA128" s="52"/>
      <c r="AB128" s="52"/>
      <c r="AC128" s="52"/>
      <c r="AD128" s="52"/>
      <c r="AE128" s="52"/>
      <c r="AF128" s="52"/>
      <c r="AG128" s="52"/>
      <c r="AH128" s="52"/>
      <c r="AI128" s="52"/>
      <c r="AJ128" s="52"/>
      <c r="AK128" s="52"/>
      <c r="AL128" s="52"/>
      <c r="AM128" s="52"/>
    </row>
    <row r="129" spans="1:39" ht="15.75" customHeight="1" x14ac:dyDescent="0.15">
      <c r="A129" s="191"/>
      <c r="B129" s="191"/>
      <c r="C129" s="191"/>
      <c r="D129" s="91"/>
      <c r="E129" s="91"/>
      <c r="F129" s="91"/>
      <c r="G129" s="91"/>
      <c r="H129" s="91"/>
      <c r="I129" s="91"/>
      <c r="J129" s="52"/>
      <c r="K129" s="52"/>
      <c r="L129" s="52"/>
      <c r="M129" s="52"/>
      <c r="N129" s="52"/>
      <c r="O129" s="52"/>
      <c r="P129" s="52"/>
      <c r="Q129" s="52"/>
      <c r="R129" s="52"/>
      <c r="S129" s="52"/>
      <c r="T129" s="52"/>
      <c r="U129" s="52"/>
      <c r="V129" s="52"/>
      <c r="W129" s="52"/>
      <c r="X129" s="52"/>
      <c r="Y129" s="52"/>
      <c r="Z129" s="52"/>
      <c r="AA129" s="52"/>
      <c r="AB129" s="52"/>
      <c r="AC129" s="52"/>
      <c r="AD129" s="52"/>
      <c r="AE129" s="52"/>
      <c r="AF129" s="52"/>
      <c r="AG129" s="52"/>
      <c r="AH129" s="52"/>
      <c r="AI129" s="52"/>
      <c r="AJ129" s="52"/>
      <c r="AK129" s="52"/>
      <c r="AL129" s="52"/>
      <c r="AM129" s="52"/>
    </row>
    <row r="130" spans="1:39" ht="15.75" customHeight="1" x14ac:dyDescent="0.15">
      <c r="A130" s="191"/>
      <c r="B130" s="191"/>
      <c r="C130" s="191"/>
      <c r="D130" s="91"/>
      <c r="E130" s="91"/>
      <c r="F130" s="91"/>
      <c r="G130" s="91"/>
      <c r="H130" s="91"/>
      <c r="I130" s="91"/>
      <c r="J130" s="52"/>
      <c r="K130" s="52"/>
      <c r="L130" s="52"/>
      <c r="M130" s="52"/>
      <c r="N130" s="52"/>
      <c r="O130" s="52"/>
      <c r="P130" s="52"/>
      <c r="Q130" s="52"/>
      <c r="R130" s="52"/>
      <c r="S130" s="50"/>
      <c r="T130" s="50"/>
      <c r="U130" s="50"/>
      <c r="V130" s="50"/>
      <c r="W130" s="50"/>
      <c r="X130" s="50"/>
      <c r="Y130" s="50"/>
      <c r="Z130" s="50"/>
      <c r="AA130" s="50"/>
      <c r="AB130" s="52"/>
      <c r="AC130" s="50"/>
      <c r="AD130" s="52"/>
      <c r="AE130" s="50"/>
      <c r="AF130" s="52"/>
      <c r="AG130" s="50"/>
      <c r="AH130" s="50"/>
      <c r="AI130" s="50"/>
      <c r="AJ130" s="50"/>
      <c r="AK130" s="50"/>
      <c r="AL130" s="50"/>
      <c r="AM130" s="50"/>
    </row>
    <row r="131" spans="1:39" ht="15.75" customHeight="1" x14ac:dyDescent="0.15">
      <c r="A131" s="191"/>
      <c r="B131" s="191"/>
      <c r="C131" s="191"/>
      <c r="D131" s="91"/>
      <c r="E131" s="91"/>
      <c r="F131" s="91"/>
      <c r="G131" s="91"/>
      <c r="H131" s="91"/>
      <c r="I131" s="91"/>
      <c r="J131" s="52"/>
      <c r="K131" s="52"/>
      <c r="L131" s="52"/>
      <c r="M131" s="52"/>
      <c r="N131" s="52"/>
      <c r="O131" s="52"/>
      <c r="P131" s="52"/>
      <c r="Q131" s="52"/>
      <c r="R131" s="52"/>
      <c r="S131" s="50"/>
      <c r="T131" s="50"/>
      <c r="U131" s="50"/>
      <c r="V131" s="50"/>
      <c r="W131" s="50"/>
      <c r="X131" s="50"/>
      <c r="Y131" s="50"/>
      <c r="Z131" s="50"/>
      <c r="AA131" s="50"/>
      <c r="AB131" s="52"/>
      <c r="AC131" s="50"/>
      <c r="AD131" s="52"/>
      <c r="AE131" s="50"/>
      <c r="AF131" s="52"/>
      <c r="AG131" s="50"/>
      <c r="AH131" s="50"/>
      <c r="AI131" s="50"/>
      <c r="AJ131" s="50"/>
      <c r="AK131" s="50"/>
      <c r="AL131" s="50"/>
      <c r="AM131" s="50"/>
    </row>
    <row r="132" spans="1:39" ht="15.75" customHeight="1" x14ac:dyDescent="0.15">
      <c r="A132" s="191"/>
      <c r="B132" s="191"/>
      <c r="C132" s="52"/>
      <c r="D132" s="91"/>
      <c r="E132" s="91"/>
      <c r="F132" s="91"/>
      <c r="G132" s="91"/>
      <c r="H132" s="91"/>
      <c r="I132" s="91"/>
      <c r="J132" s="52"/>
      <c r="K132" s="52"/>
      <c r="L132" s="52"/>
      <c r="M132" s="52"/>
      <c r="N132" s="52"/>
      <c r="O132" s="52"/>
      <c r="P132" s="52"/>
      <c r="Q132" s="52"/>
      <c r="R132" s="52"/>
      <c r="S132" s="50"/>
      <c r="T132" s="50"/>
      <c r="U132" s="50"/>
      <c r="V132" s="50"/>
      <c r="W132" s="50"/>
      <c r="X132" s="50"/>
      <c r="Y132" s="50"/>
      <c r="Z132" s="50"/>
      <c r="AA132" s="50"/>
      <c r="AB132" s="52"/>
      <c r="AC132" s="50"/>
      <c r="AD132" s="52"/>
      <c r="AE132" s="50"/>
      <c r="AF132" s="52"/>
      <c r="AG132" s="50"/>
      <c r="AH132" s="50"/>
      <c r="AI132" s="50"/>
      <c r="AJ132" s="50"/>
      <c r="AK132" s="50"/>
      <c r="AL132" s="50"/>
      <c r="AM132" s="50"/>
    </row>
    <row r="133" spans="1:39" ht="15.75" customHeight="1" x14ac:dyDescent="0.15">
      <c r="A133" s="191"/>
      <c r="B133" s="191"/>
      <c r="C133" s="52"/>
      <c r="D133" s="91"/>
      <c r="E133" s="91"/>
      <c r="F133" s="91"/>
      <c r="G133" s="91"/>
      <c r="H133" s="91"/>
      <c r="I133" s="91"/>
      <c r="J133" s="52"/>
      <c r="K133" s="52"/>
      <c r="L133" s="52"/>
      <c r="M133" s="52"/>
      <c r="N133" s="52"/>
      <c r="O133" s="52"/>
      <c r="P133" s="52"/>
      <c r="Q133" s="52"/>
      <c r="R133" s="52"/>
      <c r="S133" s="50"/>
      <c r="T133" s="50"/>
      <c r="U133" s="50"/>
      <c r="V133" s="50"/>
      <c r="W133" s="50"/>
      <c r="X133" s="50"/>
      <c r="Y133" s="50"/>
      <c r="Z133" s="50"/>
      <c r="AA133" s="50"/>
      <c r="AB133" s="52"/>
      <c r="AC133" s="50"/>
      <c r="AD133" s="52"/>
      <c r="AE133" s="50"/>
      <c r="AF133" s="52"/>
      <c r="AG133" s="50"/>
      <c r="AH133" s="50"/>
      <c r="AI133" s="50"/>
      <c r="AJ133" s="50"/>
      <c r="AK133" s="50"/>
      <c r="AL133" s="50"/>
      <c r="AM133" s="50"/>
    </row>
    <row r="134" spans="1:39" ht="15.75" customHeight="1" x14ac:dyDescent="0.15">
      <c r="A134" s="191"/>
      <c r="B134" s="191"/>
      <c r="C134" s="52"/>
      <c r="D134" s="91"/>
      <c r="E134" s="91"/>
      <c r="F134" s="91"/>
      <c r="G134" s="91"/>
      <c r="H134" s="91"/>
      <c r="I134" s="91"/>
      <c r="J134" s="52"/>
      <c r="K134" s="52"/>
      <c r="L134" s="52"/>
      <c r="M134" s="52"/>
      <c r="N134" s="52"/>
      <c r="O134" s="52"/>
      <c r="P134" s="52"/>
      <c r="Q134" s="52"/>
      <c r="R134" s="52"/>
      <c r="S134" s="50"/>
      <c r="T134" s="50"/>
      <c r="U134" s="50"/>
      <c r="V134" s="50"/>
      <c r="W134" s="50"/>
      <c r="X134" s="50"/>
      <c r="Y134" s="50"/>
      <c r="Z134" s="50"/>
      <c r="AA134" s="50"/>
      <c r="AB134" s="52"/>
      <c r="AC134" s="50"/>
      <c r="AD134" s="52"/>
      <c r="AE134" s="50"/>
      <c r="AF134" s="52"/>
      <c r="AG134" s="50"/>
      <c r="AH134" s="50"/>
      <c r="AI134" s="50"/>
      <c r="AJ134" s="50"/>
      <c r="AK134" s="50"/>
      <c r="AL134" s="50"/>
      <c r="AM134" s="50"/>
    </row>
    <row r="135" spans="1:39" ht="15.75" customHeight="1" x14ac:dyDescent="0.15">
      <c r="A135" s="191"/>
      <c r="B135" s="191"/>
      <c r="C135" s="52"/>
      <c r="D135" s="91"/>
      <c r="E135" s="91"/>
      <c r="F135" s="91"/>
      <c r="G135" s="91"/>
      <c r="H135" s="91"/>
      <c r="I135" s="91"/>
      <c r="J135" s="52"/>
      <c r="K135" s="52"/>
      <c r="L135" s="52"/>
      <c r="M135" s="52"/>
      <c r="N135" s="52"/>
      <c r="O135" s="52"/>
      <c r="P135" s="52"/>
      <c r="Q135" s="52"/>
      <c r="R135" s="52"/>
      <c r="S135" s="50"/>
      <c r="T135" s="50"/>
      <c r="U135" s="50"/>
      <c r="V135" s="50"/>
      <c r="W135" s="50"/>
      <c r="X135" s="50"/>
      <c r="Y135" s="50"/>
      <c r="Z135" s="50"/>
      <c r="AA135" s="50"/>
      <c r="AB135" s="52"/>
      <c r="AC135" s="50"/>
      <c r="AD135" s="52"/>
      <c r="AE135" s="50"/>
      <c r="AF135" s="52"/>
      <c r="AG135" s="50"/>
      <c r="AH135" s="50"/>
      <c r="AI135" s="50"/>
      <c r="AJ135" s="50"/>
      <c r="AK135" s="50"/>
      <c r="AL135" s="50"/>
      <c r="AM135" s="50"/>
    </row>
    <row r="136" spans="1:39" ht="15.75" customHeight="1" x14ac:dyDescent="0.15">
      <c r="A136" s="191"/>
      <c r="B136" s="191"/>
      <c r="C136" s="52"/>
      <c r="D136" s="91"/>
      <c r="E136" s="91"/>
      <c r="F136" s="91"/>
      <c r="G136" s="91"/>
      <c r="H136" s="91"/>
      <c r="I136" s="91"/>
      <c r="J136" s="52"/>
      <c r="K136" s="52"/>
      <c r="L136" s="52"/>
      <c r="M136" s="52"/>
      <c r="N136" s="52"/>
      <c r="O136" s="52"/>
      <c r="P136" s="52"/>
      <c r="Q136" s="52"/>
      <c r="R136" s="52"/>
      <c r="S136" s="50"/>
      <c r="T136" s="50"/>
      <c r="U136" s="50"/>
      <c r="V136" s="50"/>
      <c r="W136" s="50"/>
      <c r="X136" s="50"/>
      <c r="Y136" s="50"/>
      <c r="Z136" s="50"/>
      <c r="AA136" s="50"/>
      <c r="AB136" s="52"/>
      <c r="AC136" s="50"/>
      <c r="AD136" s="52"/>
      <c r="AE136" s="50"/>
      <c r="AF136" s="52"/>
      <c r="AG136" s="50"/>
      <c r="AH136" s="50"/>
      <c r="AI136" s="50"/>
      <c r="AJ136" s="50"/>
      <c r="AK136" s="50"/>
      <c r="AL136" s="50"/>
      <c r="AM136" s="50"/>
    </row>
    <row r="137" spans="1:39" ht="15.75" customHeight="1" x14ac:dyDescent="0.15">
      <c r="A137" s="191"/>
      <c r="B137" s="191"/>
      <c r="C137" s="52"/>
      <c r="D137" s="91"/>
      <c r="E137" s="91"/>
      <c r="F137" s="91"/>
      <c r="G137" s="91"/>
      <c r="H137" s="91"/>
      <c r="I137" s="91"/>
      <c r="J137" s="52"/>
      <c r="K137" s="52"/>
      <c r="L137" s="52"/>
      <c r="M137" s="52"/>
      <c r="N137" s="52"/>
      <c r="O137" s="52"/>
      <c r="P137" s="52"/>
      <c r="Q137" s="52"/>
      <c r="R137" s="52"/>
      <c r="S137" s="50"/>
      <c r="T137" s="50"/>
      <c r="U137" s="50"/>
      <c r="V137" s="50"/>
      <c r="W137" s="50"/>
      <c r="X137" s="50"/>
      <c r="Y137" s="50"/>
      <c r="Z137" s="50"/>
      <c r="AA137" s="50"/>
      <c r="AB137" s="52"/>
      <c r="AC137" s="50"/>
      <c r="AD137" s="52"/>
      <c r="AE137" s="50"/>
      <c r="AF137" s="52"/>
      <c r="AG137" s="50"/>
      <c r="AH137" s="50"/>
      <c r="AI137" s="50"/>
      <c r="AJ137" s="50"/>
      <c r="AK137" s="50"/>
      <c r="AL137" s="50"/>
      <c r="AM137" s="50"/>
    </row>
    <row r="138" spans="1:39" ht="15.75" customHeight="1" x14ac:dyDescent="0.15">
      <c r="A138" s="191"/>
      <c r="B138" s="191"/>
      <c r="C138" s="52"/>
      <c r="D138" s="192"/>
      <c r="E138" s="192"/>
      <c r="F138" s="192"/>
      <c r="G138" s="91"/>
      <c r="H138" s="91"/>
      <c r="I138" s="91"/>
      <c r="J138" s="52"/>
      <c r="K138" s="52"/>
      <c r="L138" s="52"/>
      <c r="M138" s="52"/>
      <c r="N138" s="52"/>
      <c r="O138" s="52"/>
      <c r="P138" s="52"/>
      <c r="Q138" s="52"/>
      <c r="R138" s="52"/>
      <c r="S138" s="50"/>
      <c r="T138" s="50"/>
      <c r="U138" s="50"/>
      <c r="V138" s="50"/>
      <c r="W138" s="50"/>
      <c r="X138" s="50"/>
      <c r="Y138" s="50"/>
      <c r="Z138" s="50"/>
      <c r="AA138" s="50"/>
      <c r="AB138" s="52"/>
      <c r="AC138" s="50"/>
      <c r="AD138" s="52"/>
      <c r="AE138" s="50"/>
      <c r="AF138" s="52"/>
      <c r="AG138" s="50"/>
      <c r="AH138" s="50"/>
      <c r="AI138" s="50"/>
      <c r="AJ138" s="50"/>
      <c r="AK138" s="50"/>
      <c r="AL138" s="50"/>
      <c r="AM138" s="50"/>
    </row>
    <row r="139" spans="1:39" ht="15.75" customHeight="1" x14ac:dyDescent="0.15">
      <c r="A139" s="191"/>
      <c r="B139" s="191"/>
      <c r="C139" s="52"/>
      <c r="D139" s="192"/>
      <c r="E139" s="192"/>
      <c r="F139" s="192"/>
      <c r="G139" s="91"/>
      <c r="H139" s="91"/>
      <c r="I139" s="91"/>
      <c r="J139" s="52"/>
      <c r="K139" s="52"/>
      <c r="L139" s="52"/>
      <c r="M139" s="52"/>
      <c r="N139" s="52"/>
      <c r="O139" s="52"/>
      <c r="P139" s="52"/>
      <c r="Q139" s="52"/>
      <c r="R139" s="52"/>
      <c r="S139" s="50"/>
      <c r="T139" s="50"/>
      <c r="U139" s="50"/>
      <c r="V139" s="50"/>
      <c r="W139" s="50"/>
      <c r="X139" s="50"/>
      <c r="Y139" s="50"/>
      <c r="Z139" s="50"/>
      <c r="AA139" s="50"/>
      <c r="AB139" s="52"/>
      <c r="AC139" s="50"/>
      <c r="AD139" s="52"/>
      <c r="AE139" s="50"/>
      <c r="AF139" s="52"/>
      <c r="AG139" s="50"/>
      <c r="AH139" s="50"/>
      <c r="AI139" s="50"/>
      <c r="AJ139" s="50"/>
      <c r="AK139" s="50"/>
      <c r="AL139" s="50"/>
      <c r="AM139" s="50"/>
    </row>
    <row r="140" spans="1:39" ht="15.75" customHeight="1" x14ac:dyDescent="0.15">
      <c r="A140" s="191"/>
      <c r="B140" s="191"/>
      <c r="C140" s="52"/>
      <c r="D140" s="192"/>
      <c r="E140" s="192"/>
      <c r="F140" s="192"/>
      <c r="G140" s="91"/>
      <c r="H140" s="91"/>
      <c r="I140" s="91"/>
      <c r="J140" s="52"/>
      <c r="K140" s="52"/>
      <c r="L140" s="52"/>
      <c r="M140" s="52"/>
      <c r="N140" s="52"/>
      <c r="O140" s="52"/>
      <c r="P140" s="52"/>
      <c r="Q140" s="52"/>
      <c r="R140" s="52"/>
      <c r="S140" s="50"/>
      <c r="T140" s="50"/>
      <c r="U140" s="50"/>
      <c r="V140" s="50"/>
      <c r="W140" s="50"/>
      <c r="X140" s="50"/>
      <c r="Y140" s="50"/>
      <c r="Z140" s="50"/>
      <c r="AA140" s="50"/>
      <c r="AB140" s="52"/>
      <c r="AC140" s="50"/>
      <c r="AD140" s="52"/>
      <c r="AE140" s="50"/>
      <c r="AF140" s="52"/>
      <c r="AG140" s="50"/>
      <c r="AH140" s="50"/>
      <c r="AI140" s="50"/>
      <c r="AJ140" s="50"/>
      <c r="AK140" s="50"/>
      <c r="AL140" s="50"/>
      <c r="AM140" s="50"/>
    </row>
    <row r="141" spans="1:39" ht="15.75" customHeight="1" x14ac:dyDescent="0.15">
      <c r="A141" s="191"/>
      <c r="B141" s="191"/>
      <c r="C141" s="52"/>
      <c r="D141" s="192"/>
      <c r="E141" s="192"/>
      <c r="F141" s="192"/>
      <c r="G141" s="91"/>
      <c r="H141" s="91"/>
      <c r="I141" s="91"/>
      <c r="J141" s="52"/>
      <c r="K141" s="52"/>
      <c r="L141" s="52"/>
      <c r="M141" s="52"/>
      <c r="N141" s="52"/>
      <c r="O141" s="52"/>
      <c r="P141" s="52"/>
      <c r="Q141" s="52"/>
      <c r="R141" s="52"/>
      <c r="S141" s="50"/>
      <c r="T141" s="50"/>
      <c r="U141" s="50"/>
      <c r="V141" s="50"/>
      <c r="W141" s="50"/>
      <c r="X141" s="50"/>
      <c r="Y141" s="50"/>
      <c r="Z141" s="50"/>
      <c r="AA141" s="50"/>
      <c r="AB141" s="52"/>
      <c r="AC141" s="50"/>
      <c r="AD141" s="52"/>
      <c r="AE141" s="50"/>
      <c r="AF141" s="52"/>
      <c r="AG141" s="50"/>
      <c r="AH141" s="50"/>
      <c r="AI141" s="50"/>
      <c r="AJ141" s="50"/>
      <c r="AK141" s="50"/>
      <c r="AL141" s="50"/>
      <c r="AM141" s="50"/>
    </row>
    <row r="142" spans="1:39" ht="15.75" customHeight="1" x14ac:dyDescent="0.15">
      <c r="A142" s="191"/>
      <c r="B142" s="191"/>
      <c r="C142" s="52"/>
      <c r="D142" s="192"/>
      <c r="E142" s="192"/>
      <c r="F142" s="192"/>
      <c r="G142" s="91"/>
      <c r="H142" s="91"/>
      <c r="I142" s="91"/>
      <c r="J142" s="52"/>
      <c r="K142" s="52"/>
      <c r="L142" s="52"/>
      <c r="M142" s="52"/>
      <c r="N142" s="52"/>
      <c r="O142" s="52"/>
      <c r="P142" s="52"/>
      <c r="Q142" s="52"/>
      <c r="R142" s="52"/>
      <c r="S142" s="50"/>
      <c r="T142" s="50"/>
      <c r="U142" s="50"/>
      <c r="V142" s="50"/>
      <c r="W142" s="50"/>
      <c r="X142" s="50"/>
      <c r="Y142" s="50"/>
      <c r="Z142" s="50"/>
      <c r="AA142" s="50"/>
      <c r="AB142" s="52"/>
      <c r="AC142" s="50"/>
      <c r="AD142" s="52"/>
      <c r="AE142" s="50"/>
      <c r="AF142" s="52"/>
      <c r="AG142" s="50"/>
      <c r="AH142" s="50"/>
      <c r="AI142" s="50"/>
      <c r="AJ142" s="50"/>
      <c r="AK142" s="50"/>
      <c r="AL142" s="50"/>
      <c r="AM142" s="50"/>
    </row>
    <row r="143" spans="1:39" ht="15.75" customHeight="1" x14ac:dyDescent="0.15">
      <c r="A143" s="191"/>
      <c r="B143" s="191"/>
      <c r="C143" s="52"/>
      <c r="D143" s="192"/>
      <c r="E143" s="192"/>
      <c r="F143" s="192"/>
      <c r="G143" s="91"/>
      <c r="H143" s="91"/>
      <c r="I143" s="91"/>
      <c r="J143" s="52"/>
      <c r="K143" s="52"/>
      <c r="L143" s="52"/>
      <c r="M143" s="52"/>
      <c r="N143" s="52"/>
      <c r="O143" s="52"/>
      <c r="P143" s="52"/>
      <c r="Q143" s="52"/>
      <c r="R143" s="52"/>
      <c r="S143" s="50"/>
      <c r="T143" s="50"/>
      <c r="U143" s="50"/>
      <c r="V143" s="50"/>
      <c r="W143" s="50"/>
      <c r="X143" s="50"/>
      <c r="Y143" s="50"/>
      <c r="Z143" s="50"/>
      <c r="AA143" s="50"/>
      <c r="AB143" s="52"/>
      <c r="AC143" s="50"/>
      <c r="AD143" s="52"/>
      <c r="AE143" s="50"/>
      <c r="AF143" s="52"/>
      <c r="AG143" s="50"/>
      <c r="AH143" s="50"/>
      <c r="AI143" s="50"/>
      <c r="AJ143" s="50"/>
      <c r="AK143" s="50"/>
      <c r="AL143" s="50"/>
      <c r="AM143" s="50"/>
    </row>
    <row r="144" spans="1:39" ht="15.75" customHeight="1" x14ac:dyDescent="0.15">
      <c r="A144" s="191"/>
      <c r="B144" s="191"/>
      <c r="C144" s="52"/>
      <c r="D144" s="91"/>
      <c r="E144" s="91"/>
      <c r="F144" s="91"/>
      <c r="G144" s="91"/>
      <c r="H144" s="91"/>
      <c r="I144" s="91"/>
      <c r="J144" s="52"/>
      <c r="K144" s="52"/>
      <c r="L144" s="52"/>
      <c r="M144" s="52"/>
      <c r="N144" s="52"/>
      <c r="O144" s="52"/>
      <c r="P144" s="52"/>
      <c r="Q144" s="52"/>
      <c r="R144" s="52"/>
      <c r="S144" s="50"/>
      <c r="T144" s="50"/>
      <c r="U144" s="50"/>
      <c r="V144" s="50"/>
      <c r="W144" s="50"/>
      <c r="X144" s="50"/>
      <c r="Y144" s="50"/>
      <c r="Z144" s="50"/>
      <c r="AA144" s="50"/>
      <c r="AB144" s="52"/>
      <c r="AC144" s="50"/>
      <c r="AD144" s="52"/>
      <c r="AE144" s="50"/>
      <c r="AF144" s="52"/>
      <c r="AG144" s="50"/>
      <c r="AH144" s="50"/>
      <c r="AI144" s="50"/>
      <c r="AJ144" s="50"/>
      <c r="AK144" s="50"/>
      <c r="AL144" s="50"/>
      <c r="AM144" s="50"/>
    </row>
    <row r="145" spans="1:39" ht="15.75" customHeight="1" x14ac:dyDescent="0.15">
      <c r="A145" s="191"/>
      <c r="B145" s="191"/>
      <c r="C145" s="52"/>
      <c r="D145" s="91"/>
      <c r="E145" s="91"/>
      <c r="F145" s="91"/>
      <c r="G145" s="91"/>
      <c r="H145" s="91"/>
      <c r="I145" s="91"/>
      <c r="J145" s="52"/>
      <c r="K145" s="52"/>
      <c r="L145" s="52"/>
      <c r="M145" s="52"/>
      <c r="N145" s="52"/>
      <c r="O145" s="52"/>
      <c r="P145" s="52"/>
      <c r="Q145" s="52"/>
      <c r="R145" s="52"/>
      <c r="S145" s="50"/>
      <c r="T145" s="50"/>
      <c r="U145" s="50"/>
      <c r="V145" s="50"/>
      <c r="W145" s="50"/>
      <c r="X145" s="50"/>
      <c r="Y145" s="50"/>
      <c r="Z145" s="50"/>
      <c r="AA145" s="50"/>
      <c r="AB145" s="52"/>
      <c r="AC145" s="50"/>
      <c r="AD145" s="52"/>
      <c r="AE145" s="50"/>
      <c r="AF145" s="52"/>
      <c r="AG145" s="50"/>
      <c r="AH145" s="50"/>
      <c r="AI145" s="50"/>
      <c r="AJ145" s="50"/>
      <c r="AK145" s="50"/>
      <c r="AL145" s="50"/>
      <c r="AM145" s="50"/>
    </row>
    <row r="146" spans="1:39" ht="15.75" customHeight="1" x14ac:dyDescent="0.15">
      <c r="A146" s="191"/>
      <c r="B146" s="191"/>
      <c r="C146" s="52"/>
      <c r="D146" s="91"/>
      <c r="E146" s="91"/>
      <c r="F146" s="91"/>
      <c r="G146" s="91"/>
      <c r="H146" s="91"/>
      <c r="I146" s="91"/>
      <c r="J146" s="52"/>
      <c r="K146" s="52"/>
      <c r="L146" s="52"/>
      <c r="M146" s="52"/>
      <c r="N146" s="52"/>
      <c r="O146" s="52"/>
      <c r="P146" s="52"/>
      <c r="Q146" s="52"/>
      <c r="R146" s="52"/>
      <c r="S146" s="50"/>
      <c r="T146" s="50"/>
      <c r="U146" s="50"/>
      <c r="V146" s="50"/>
      <c r="W146" s="50"/>
      <c r="X146" s="50"/>
      <c r="Y146" s="50"/>
      <c r="Z146" s="50"/>
      <c r="AA146" s="50"/>
      <c r="AB146" s="52"/>
      <c r="AC146" s="50"/>
      <c r="AD146" s="52"/>
      <c r="AE146" s="50"/>
      <c r="AF146" s="52"/>
      <c r="AG146" s="50"/>
      <c r="AH146" s="50"/>
      <c r="AI146" s="50"/>
      <c r="AJ146" s="50"/>
      <c r="AK146" s="50"/>
      <c r="AL146" s="50"/>
      <c r="AM146" s="50"/>
    </row>
    <row r="147" spans="1:39" ht="15.75" customHeight="1" x14ac:dyDescent="0.15">
      <c r="A147" s="191"/>
      <c r="B147" s="191"/>
      <c r="C147" s="52"/>
      <c r="D147" s="91"/>
      <c r="E147" s="91"/>
      <c r="F147" s="91"/>
      <c r="G147" s="91"/>
      <c r="H147" s="91"/>
      <c r="I147" s="91"/>
      <c r="J147" s="52"/>
      <c r="K147" s="52"/>
      <c r="L147" s="52"/>
      <c r="M147" s="52"/>
      <c r="N147" s="52"/>
      <c r="O147" s="52"/>
      <c r="P147" s="52"/>
      <c r="Q147" s="52"/>
      <c r="R147" s="52"/>
      <c r="S147" s="50"/>
      <c r="T147" s="50"/>
      <c r="U147" s="50"/>
      <c r="V147" s="50"/>
      <c r="W147" s="50"/>
      <c r="X147" s="50"/>
      <c r="Y147" s="50"/>
      <c r="Z147" s="50"/>
      <c r="AA147" s="50"/>
      <c r="AB147" s="52"/>
      <c r="AC147" s="50"/>
      <c r="AD147" s="52"/>
      <c r="AE147" s="50"/>
      <c r="AF147" s="52"/>
      <c r="AG147" s="50"/>
      <c r="AH147" s="50"/>
      <c r="AI147" s="50"/>
      <c r="AJ147" s="50"/>
      <c r="AK147" s="50"/>
      <c r="AL147" s="50"/>
      <c r="AM147" s="50"/>
    </row>
    <row r="148" spans="1:39" ht="15.75" customHeight="1" x14ac:dyDescent="0.15">
      <c r="A148" s="191"/>
      <c r="B148" s="191"/>
      <c r="C148" s="52"/>
      <c r="D148" s="91"/>
      <c r="E148" s="91"/>
      <c r="F148" s="91"/>
      <c r="G148" s="91"/>
      <c r="H148" s="91"/>
      <c r="I148" s="91"/>
      <c r="J148" s="52"/>
      <c r="K148" s="52"/>
      <c r="L148" s="52"/>
      <c r="M148" s="52"/>
      <c r="N148" s="52"/>
      <c r="O148" s="52"/>
      <c r="P148" s="52"/>
      <c r="Q148" s="52"/>
      <c r="R148" s="52"/>
      <c r="S148" s="50"/>
      <c r="T148" s="50"/>
      <c r="U148" s="50"/>
      <c r="V148" s="50"/>
      <c r="W148" s="50"/>
      <c r="X148" s="50"/>
      <c r="Y148" s="50"/>
      <c r="Z148" s="50"/>
      <c r="AA148" s="50"/>
      <c r="AB148" s="52"/>
      <c r="AC148" s="50"/>
      <c r="AD148" s="52"/>
      <c r="AE148" s="50"/>
      <c r="AF148" s="52"/>
      <c r="AG148" s="50"/>
      <c r="AH148" s="50"/>
      <c r="AI148" s="50"/>
      <c r="AJ148" s="50"/>
      <c r="AK148" s="50"/>
      <c r="AL148" s="50"/>
      <c r="AM148" s="50"/>
    </row>
    <row r="149" spans="1:39" ht="15.75" customHeight="1" x14ac:dyDescent="0.15">
      <c r="A149" s="191"/>
      <c r="B149" s="191"/>
      <c r="C149" s="52"/>
      <c r="D149" s="91"/>
      <c r="E149" s="91"/>
      <c r="F149" s="91"/>
      <c r="G149" s="91"/>
      <c r="H149" s="91"/>
      <c r="I149" s="91"/>
      <c r="J149" s="52"/>
      <c r="K149" s="52"/>
      <c r="L149" s="52"/>
      <c r="M149" s="52"/>
      <c r="N149" s="52"/>
      <c r="O149" s="52"/>
      <c r="P149" s="52"/>
      <c r="Q149" s="52"/>
      <c r="R149" s="52"/>
      <c r="S149" s="50"/>
      <c r="T149" s="50"/>
      <c r="U149" s="50"/>
      <c r="V149" s="50"/>
      <c r="W149" s="50"/>
      <c r="X149" s="50"/>
      <c r="Y149" s="50"/>
      <c r="Z149" s="50"/>
      <c r="AA149" s="50"/>
      <c r="AB149" s="52"/>
      <c r="AC149" s="50"/>
      <c r="AD149" s="52"/>
      <c r="AE149" s="50"/>
      <c r="AF149" s="52"/>
      <c r="AG149" s="50"/>
      <c r="AH149" s="50"/>
      <c r="AI149" s="50"/>
      <c r="AJ149" s="50"/>
      <c r="AK149" s="50"/>
      <c r="AL149" s="50"/>
      <c r="AM149" s="50"/>
    </row>
    <row r="150" spans="1:39" ht="15.75" customHeight="1" x14ac:dyDescent="0.15">
      <c r="A150" s="191"/>
      <c r="B150" s="191"/>
      <c r="C150" s="52"/>
      <c r="D150" s="91"/>
      <c r="E150" s="91"/>
      <c r="F150" s="91"/>
      <c r="G150" s="91"/>
      <c r="H150" s="91"/>
      <c r="I150" s="91"/>
      <c r="J150" s="52"/>
      <c r="K150" s="52"/>
      <c r="L150" s="52"/>
      <c r="M150" s="52"/>
      <c r="N150" s="52"/>
      <c r="O150" s="52"/>
      <c r="P150" s="52"/>
      <c r="Q150" s="52"/>
      <c r="R150" s="52"/>
      <c r="S150" s="50"/>
      <c r="T150" s="50"/>
      <c r="U150" s="50"/>
      <c r="V150" s="50"/>
      <c r="W150" s="50"/>
      <c r="X150" s="50"/>
      <c r="Y150" s="50"/>
      <c r="Z150" s="50"/>
      <c r="AA150" s="50"/>
      <c r="AB150" s="52"/>
      <c r="AC150" s="50"/>
      <c r="AD150" s="52"/>
      <c r="AE150" s="50"/>
      <c r="AF150" s="52"/>
      <c r="AG150" s="50"/>
      <c r="AH150" s="50"/>
      <c r="AI150" s="50"/>
      <c r="AJ150" s="50"/>
      <c r="AK150" s="50"/>
      <c r="AL150" s="50"/>
      <c r="AM150" s="50"/>
    </row>
    <row r="151" spans="1:39" ht="15.75" customHeight="1" x14ac:dyDescent="0.15">
      <c r="A151" s="191"/>
      <c r="B151" s="191"/>
      <c r="C151" s="52"/>
      <c r="D151" s="91"/>
      <c r="E151" s="91"/>
      <c r="F151" s="91"/>
      <c r="G151" s="91"/>
      <c r="H151" s="91"/>
      <c r="I151" s="91"/>
      <c r="J151" s="52"/>
      <c r="K151" s="52"/>
      <c r="L151" s="52"/>
      <c r="M151" s="52"/>
      <c r="N151" s="52"/>
      <c r="O151" s="52"/>
      <c r="P151" s="52"/>
      <c r="Q151" s="52"/>
      <c r="R151" s="52"/>
      <c r="S151" s="50"/>
      <c r="T151" s="50"/>
      <c r="U151" s="50"/>
      <c r="V151" s="50"/>
      <c r="W151" s="50"/>
      <c r="X151" s="50"/>
      <c r="Y151" s="50"/>
      <c r="Z151" s="50"/>
      <c r="AA151" s="50"/>
      <c r="AB151" s="52"/>
      <c r="AC151" s="50"/>
      <c r="AD151" s="52"/>
      <c r="AE151" s="50"/>
      <c r="AF151" s="52"/>
      <c r="AG151" s="50"/>
      <c r="AH151" s="50"/>
      <c r="AI151" s="50"/>
      <c r="AJ151" s="50"/>
      <c r="AK151" s="50"/>
      <c r="AL151" s="50"/>
      <c r="AM151" s="50"/>
    </row>
    <row r="152" spans="1:39" ht="15.75" customHeight="1" x14ac:dyDescent="0.15">
      <c r="A152" s="191"/>
      <c r="B152" s="191"/>
      <c r="C152" s="52"/>
      <c r="D152" s="91"/>
      <c r="E152" s="91"/>
      <c r="F152" s="91"/>
      <c r="G152" s="91"/>
      <c r="H152" s="91"/>
      <c r="I152" s="91"/>
      <c r="J152" s="52"/>
      <c r="K152" s="52"/>
      <c r="L152" s="52"/>
      <c r="M152" s="52"/>
      <c r="N152" s="52"/>
      <c r="O152" s="52"/>
      <c r="P152" s="52"/>
      <c r="Q152" s="52"/>
      <c r="R152" s="52"/>
      <c r="S152" s="50"/>
      <c r="T152" s="50"/>
      <c r="U152" s="50"/>
      <c r="V152" s="50"/>
      <c r="W152" s="50"/>
      <c r="X152" s="50"/>
      <c r="Y152" s="50"/>
      <c r="Z152" s="50"/>
      <c r="AA152" s="50"/>
      <c r="AB152" s="52"/>
      <c r="AC152" s="50"/>
      <c r="AD152" s="52"/>
      <c r="AE152" s="50"/>
      <c r="AF152" s="52"/>
      <c r="AG152" s="50"/>
      <c r="AH152" s="50"/>
      <c r="AI152" s="50"/>
      <c r="AJ152" s="50"/>
      <c r="AK152" s="50"/>
      <c r="AL152" s="50"/>
      <c r="AM152" s="50"/>
    </row>
    <row r="153" spans="1:39" ht="15.75" customHeight="1" x14ac:dyDescent="0.15">
      <c r="A153" s="191"/>
      <c r="B153" s="191"/>
      <c r="C153" s="52"/>
      <c r="D153" s="91"/>
      <c r="E153" s="91"/>
      <c r="F153" s="91"/>
      <c r="G153" s="91"/>
      <c r="H153" s="91"/>
      <c r="I153" s="91"/>
      <c r="J153" s="52"/>
      <c r="K153" s="52"/>
      <c r="L153" s="52"/>
      <c r="M153" s="52"/>
      <c r="N153" s="52"/>
      <c r="O153" s="52"/>
      <c r="P153" s="52"/>
      <c r="Q153" s="52"/>
      <c r="R153" s="52"/>
      <c r="S153" s="50"/>
      <c r="T153" s="50"/>
      <c r="U153" s="50"/>
      <c r="V153" s="50"/>
      <c r="W153" s="50"/>
      <c r="X153" s="50"/>
      <c r="Y153" s="50"/>
      <c r="Z153" s="50"/>
      <c r="AA153" s="50"/>
      <c r="AB153" s="52"/>
      <c r="AC153" s="50"/>
      <c r="AD153" s="52"/>
      <c r="AE153" s="50"/>
      <c r="AF153" s="52"/>
      <c r="AG153" s="50"/>
      <c r="AH153" s="50"/>
      <c r="AI153" s="50"/>
      <c r="AJ153" s="50"/>
      <c r="AK153" s="50"/>
      <c r="AL153" s="50"/>
      <c r="AM153" s="50"/>
    </row>
    <row r="154" spans="1:39" ht="15.75" customHeight="1" x14ac:dyDescent="0.15">
      <c r="A154" s="191"/>
      <c r="B154" s="191"/>
      <c r="C154" s="52"/>
      <c r="D154" s="91"/>
      <c r="E154" s="91"/>
      <c r="F154" s="91"/>
      <c r="G154" s="91"/>
      <c r="H154" s="91"/>
      <c r="I154" s="91"/>
      <c r="J154" s="52"/>
      <c r="K154" s="52"/>
      <c r="L154" s="52"/>
      <c r="M154" s="52"/>
      <c r="N154" s="52"/>
      <c r="O154" s="52"/>
      <c r="P154" s="52"/>
      <c r="Q154" s="52"/>
      <c r="R154" s="52"/>
      <c r="S154" s="50"/>
      <c r="T154" s="50"/>
      <c r="U154" s="50"/>
      <c r="V154" s="50"/>
      <c r="W154" s="50"/>
      <c r="X154" s="50"/>
      <c r="Y154" s="50"/>
      <c r="Z154" s="50"/>
      <c r="AA154" s="50"/>
      <c r="AB154" s="52"/>
      <c r="AC154" s="50"/>
      <c r="AD154" s="52"/>
      <c r="AE154" s="50"/>
      <c r="AF154" s="52"/>
      <c r="AG154" s="50"/>
      <c r="AH154" s="50"/>
      <c r="AI154" s="50"/>
      <c r="AJ154" s="50"/>
      <c r="AK154" s="50"/>
      <c r="AL154" s="50"/>
      <c r="AM154" s="50"/>
    </row>
    <row r="155" spans="1:39" ht="15.75" customHeight="1" x14ac:dyDescent="0.15">
      <c r="A155" s="191"/>
      <c r="B155" s="191"/>
      <c r="C155" s="52"/>
      <c r="D155" s="91"/>
      <c r="E155" s="91"/>
      <c r="F155" s="91"/>
      <c r="G155" s="91"/>
      <c r="H155" s="91"/>
      <c r="I155" s="91"/>
      <c r="J155" s="52"/>
      <c r="K155" s="52"/>
      <c r="L155" s="52"/>
      <c r="M155" s="52"/>
      <c r="N155" s="52"/>
      <c r="O155" s="52"/>
      <c r="P155" s="52"/>
      <c r="Q155" s="52"/>
      <c r="R155" s="52"/>
      <c r="S155" s="50"/>
      <c r="T155" s="50"/>
      <c r="U155" s="50"/>
      <c r="V155" s="50"/>
      <c r="W155" s="50"/>
      <c r="X155" s="50"/>
      <c r="Y155" s="50"/>
      <c r="Z155" s="50"/>
      <c r="AA155" s="50"/>
      <c r="AB155" s="52"/>
      <c r="AC155" s="50"/>
      <c r="AD155" s="52"/>
      <c r="AE155" s="50"/>
      <c r="AF155" s="52"/>
      <c r="AG155" s="50"/>
      <c r="AH155" s="50"/>
      <c r="AI155" s="50"/>
      <c r="AJ155" s="50"/>
      <c r="AK155" s="50"/>
      <c r="AL155" s="50"/>
      <c r="AM155" s="50"/>
    </row>
    <row r="156" spans="1:39" ht="15.75" customHeight="1" x14ac:dyDescent="0.15">
      <c r="A156" s="191"/>
      <c r="B156" s="191"/>
      <c r="C156" s="52"/>
      <c r="D156" s="192"/>
      <c r="E156" s="192"/>
      <c r="F156" s="192"/>
      <c r="G156" s="91"/>
      <c r="H156" s="91"/>
      <c r="I156" s="91"/>
      <c r="J156" s="52"/>
      <c r="K156" s="52"/>
      <c r="L156" s="52"/>
      <c r="M156" s="52"/>
      <c r="N156" s="52"/>
      <c r="O156" s="52"/>
      <c r="P156" s="52"/>
      <c r="Q156" s="52"/>
      <c r="R156" s="52"/>
      <c r="S156" s="50"/>
      <c r="T156" s="50"/>
      <c r="U156" s="50"/>
      <c r="V156" s="50"/>
      <c r="W156" s="50"/>
      <c r="X156" s="50"/>
      <c r="Y156" s="50"/>
      <c r="Z156" s="50"/>
      <c r="AA156" s="50"/>
      <c r="AB156" s="52"/>
      <c r="AC156" s="50"/>
      <c r="AD156" s="52"/>
      <c r="AE156" s="50"/>
      <c r="AF156" s="52"/>
      <c r="AG156" s="50"/>
      <c r="AH156" s="50"/>
      <c r="AI156" s="50"/>
      <c r="AJ156" s="50"/>
      <c r="AK156" s="50"/>
      <c r="AL156" s="50"/>
      <c r="AM156" s="50"/>
    </row>
    <row r="157" spans="1:39" ht="15.75" customHeight="1" x14ac:dyDescent="0.15">
      <c r="A157" s="191"/>
      <c r="B157" s="191"/>
      <c r="C157" s="52"/>
      <c r="D157" s="192"/>
      <c r="E157" s="192"/>
      <c r="F157" s="192"/>
      <c r="G157" s="91"/>
      <c r="H157" s="91"/>
      <c r="I157" s="91"/>
      <c r="J157" s="52"/>
      <c r="K157" s="52"/>
      <c r="L157" s="52"/>
      <c r="M157" s="52"/>
      <c r="N157" s="52"/>
      <c r="O157" s="52"/>
      <c r="P157" s="52"/>
      <c r="Q157" s="52"/>
      <c r="R157" s="52"/>
      <c r="S157" s="50"/>
      <c r="T157" s="50"/>
      <c r="U157" s="50"/>
      <c r="V157" s="50"/>
      <c r="W157" s="50"/>
      <c r="X157" s="50"/>
      <c r="Y157" s="50"/>
      <c r="Z157" s="50"/>
      <c r="AA157" s="50"/>
      <c r="AB157" s="52"/>
      <c r="AC157" s="50"/>
      <c r="AD157" s="52"/>
      <c r="AE157" s="50"/>
      <c r="AF157" s="52"/>
      <c r="AG157" s="50"/>
      <c r="AH157" s="50"/>
      <c r="AI157" s="50"/>
      <c r="AJ157" s="50"/>
      <c r="AK157" s="50"/>
      <c r="AL157" s="50"/>
      <c r="AM157" s="50"/>
    </row>
    <row r="158" spans="1:39" ht="15.75" customHeight="1" x14ac:dyDescent="0.15">
      <c r="A158" s="191"/>
      <c r="B158" s="191"/>
      <c r="C158" s="52"/>
      <c r="D158" s="192"/>
      <c r="E158" s="192"/>
      <c r="F158" s="192"/>
      <c r="G158" s="91"/>
      <c r="H158" s="91"/>
      <c r="I158" s="91"/>
      <c r="J158" s="52"/>
      <c r="K158" s="52"/>
      <c r="L158" s="52"/>
      <c r="M158" s="52"/>
      <c r="N158" s="52"/>
      <c r="O158" s="52"/>
      <c r="P158" s="52"/>
      <c r="Q158" s="52"/>
      <c r="R158" s="52"/>
      <c r="S158" s="50"/>
      <c r="T158" s="50"/>
      <c r="U158" s="50"/>
      <c r="V158" s="50"/>
      <c r="W158" s="50"/>
      <c r="X158" s="50"/>
      <c r="Y158" s="50"/>
      <c r="Z158" s="50"/>
      <c r="AA158" s="50"/>
      <c r="AB158" s="52"/>
      <c r="AC158" s="50"/>
      <c r="AD158" s="52"/>
      <c r="AE158" s="50"/>
      <c r="AF158" s="52"/>
      <c r="AG158" s="50"/>
      <c r="AH158" s="50"/>
      <c r="AI158" s="50"/>
      <c r="AJ158" s="50"/>
      <c r="AK158" s="50"/>
      <c r="AL158" s="50"/>
      <c r="AM158" s="50"/>
    </row>
    <row r="159" spans="1:39" ht="15.75" customHeight="1" x14ac:dyDescent="0.15">
      <c r="A159" s="191"/>
      <c r="B159" s="191"/>
      <c r="C159" s="52"/>
      <c r="D159" s="192"/>
      <c r="E159" s="192"/>
      <c r="F159" s="192"/>
      <c r="G159" s="91"/>
      <c r="H159" s="91"/>
      <c r="I159" s="91"/>
      <c r="J159" s="52"/>
      <c r="K159" s="52"/>
      <c r="L159" s="52"/>
      <c r="M159" s="52"/>
      <c r="N159" s="52"/>
      <c r="O159" s="52"/>
      <c r="P159" s="52"/>
      <c r="Q159" s="52"/>
      <c r="R159" s="52"/>
      <c r="S159" s="50"/>
      <c r="T159" s="50"/>
      <c r="U159" s="50"/>
      <c r="V159" s="50"/>
      <c r="W159" s="50"/>
      <c r="X159" s="50"/>
      <c r="Y159" s="50"/>
      <c r="Z159" s="50"/>
      <c r="AA159" s="50"/>
      <c r="AB159" s="52"/>
      <c r="AC159" s="50"/>
      <c r="AD159" s="52"/>
      <c r="AE159" s="50"/>
      <c r="AF159" s="52"/>
      <c r="AG159" s="50"/>
      <c r="AH159" s="50"/>
      <c r="AI159" s="50"/>
      <c r="AJ159" s="50"/>
      <c r="AK159" s="50"/>
      <c r="AL159" s="50"/>
      <c r="AM159" s="50"/>
    </row>
    <row r="160" spans="1:39" ht="15.75" customHeight="1" x14ac:dyDescent="0.15">
      <c r="A160" s="191"/>
      <c r="B160" s="191"/>
      <c r="C160" s="52"/>
      <c r="D160" s="192"/>
      <c r="E160" s="192"/>
      <c r="F160" s="192"/>
      <c r="G160" s="91"/>
      <c r="H160" s="91"/>
      <c r="I160" s="91"/>
      <c r="J160" s="52"/>
      <c r="K160" s="52"/>
      <c r="L160" s="52"/>
      <c r="M160" s="52"/>
      <c r="N160" s="52"/>
      <c r="O160" s="52"/>
      <c r="P160" s="52"/>
      <c r="Q160" s="52"/>
      <c r="R160" s="52"/>
      <c r="S160" s="50"/>
      <c r="T160" s="50"/>
      <c r="U160" s="50"/>
      <c r="V160" s="50"/>
      <c r="W160" s="50"/>
      <c r="X160" s="50"/>
      <c r="Y160" s="50"/>
      <c r="Z160" s="50"/>
      <c r="AA160" s="50"/>
      <c r="AB160" s="52"/>
      <c r="AC160" s="50"/>
      <c r="AD160" s="52"/>
      <c r="AE160" s="50"/>
      <c r="AF160" s="52"/>
      <c r="AG160" s="50"/>
      <c r="AH160" s="50"/>
      <c r="AI160" s="50"/>
      <c r="AJ160" s="50"/>
      <c r="AK160" s="50"/>
      <c r="AL160" s="50"/>
      <c r="AM160" s="50"/>
    </row>
    <row r="161" spans="1:39" ht="15.75" customHeight="1" x14ac:dyDescent="0.15">
      <c r="A161" s="191"/>
      <c r="B161" s="191"/>
      <c r="C161" s="52"/>
      <c r="D161" s="192"/>
      <c r="E161" s="192"/>
      <c r="F161" s="192"/>
      <c r="G161" s="91"/>
      <c r="H161" s="91"/>
      <c r="I161" s="91"/>
      <c r="J161" s="52"/>
      <c r="K161" s="52"/>
      <c r="L161" s="52"/>
      <c r="M161" s="52"/>
      <c r="N161" s="52"/>
      <c r="O161" s="52"/>
      <c r="P161" s="52"/>
      <c r="Q161" s="52"/>
      <c r="R161" s="52"/>
      <c r="S161" s="50"/>
      <c r="T161" s="50"/>
      <c r="U161" s="50"/>
      <c r="V161" s="50"/>
      <c r="W161" s="50"/>
      <c r="X161" s="50"/>
      <c r="Y161" s="50"/>
      <c r="Z161" s="50"/>
      <c r="AA161" s="50"/>
      <c r="AB161" s="52"/>
      <c r="AC161" s="50"/>
      <c r="AD161" s="52"/>
      <c r="AE161" s="50"/>
      <c r="AF161" s="52"/>
      <c r="AG161" s="50"/>
      <c r="AH161" s="50"/>
      <c r="AI161" s="50"/>
      <c r="AJ161" s="50"/>
      <c r="AK161" s="50"/>
      <c r="AL161" s="50"/>
      <c r="AM161" s="50"/>
    </row>
    <row r="162" spans="1:39" ht="15.75" customHeight="1" x14ac:dyDescent="0.15">
      <c r="A162" s="191"/>
      <c r="B162" s="191"/>
      <c r="C162" s="52"/>
      <c r="D162" s="192"/>
      <c r="E162" s="192"/>
      <c r="F162" s="192"/>
      <c r="G162" s="91"/>
      <c r="H162" s="91"/>
      <c r="I162" s="91"/>
      <c r="J162" s="52"/>
      <c r="K162" s="52"/>
      <c r="L162" s="52"/>
      <c r="M162" s="52"/>
      <c r="N162" s="52"/>
      <c r="O162" s="52"/>
      <c r="P162" s="52"/>
      <c r="Q162" s="52"/>
      <c r="R162" s="52"/>
      <c r="S162" s="50"/>
      <c r="T162" s="50"/>
      <c r="U162" s="50"/>
      <c r="V162" s="50"/>
      <c r="W162" s="50"/>
      <c r="X162" s="50"/>
      <c r="Y162" s="50"/>
      <c r="Z162" s="50"/>
      <c r="AA162" s="50"/>
      <c r="AB162" s="52"/>
      <c r="AC162" s="50"/>
      <c r="AD162" s="52"/>
      <c r="AE162" s="50"/>
      <c r="AF162" s="52"/>
      <c r="AG162" s="50"/>
      <c r="AH162" s="50"/>
      <c r="AI162" s="50"/>
      <c r="AJ162" s="50"/>
      <c r="AK162" s="50"/>
      <c r="AL162" s="50"/>
      <c r="AM162" s="50"/>
    </row>
    <row r="163" spans="1:39" ht="15.75" customHeight="1" x14ac:dyDescent="0.15">
      <c r="A163" s="191"/>
      <c r="B163" s="191"/>
      <c r="C163" s="52"/>
      <c r="D163" s="192"/>
      <c r="E163" s="192"/>
      <c r="F163" s="192"/>
      <c r="G163" s="91"/>
      <c r="H163" s="91"/>
      <c r="I163" s="91"/>
      <c r="J163" s="52"/>
      <c r="K163" s="52"/>
      <c r="L163" s="52"/>
      <c r="M163" s="52"/>
      <c r="N163" s="52"/>
      <c r="O163" s="52"/>
      <c r="P163" s="52"/>
      <c r="Q163" s="52"/>
      <c r="R163" s="52"/>
      <c r="S163" s="50"/>
      <c r="T163" s="50"/>
      <c r="U163" s="50"/>
      <c r="V163" s="50"/>
      <c r="W163" s="50"/>
      <c r="X163" s="50"/>
      <c r="Y163" s="50"/>
      <c r="Z163" s="50"/>
      <c r="AA163" s="50"/>
      <c r="AB163" s="52"/>
      <c r="AC163" s="50"/>
      <c r="AD163" s="52"/>
      <c r="AE163" s="50"/>
      <c r="AF163" s="52"/>
      <c r="AG163" s="50"/>
      <c r="AH163" s="50"/>
      <c r="AI163" s="50"/>
      <c r="AJ163" s="50"/>
      <c r="AK163" s="50"/>
      <c r="AL163" s="50"/>
      <c r="AM163" s="50"/>
    </row>
    <row r="164" spans="1:39" ht="15.75" customHeight="1" x14ac:dyDescent="0.15">
      <c r="A164" s="191"/>
      <c r="B164" s="191"/>
      <c r="C164" s="52"/>
      <c r="D164" s="192"/>
      <c r="E164" s="192"/>
      <c r="F164" s="192"/>
      <c r="G164" s="91"/>
      <c r="H164" s="91"/>
      <c r="I164" s="91"/>
      <c r="J164" s="52"/>
      <c r="K164" s="52"/>
      <c r="L164" s="52"/>
      <c r="M164" s="52"/>
      <c r="N164" s="52"/>
      <c r="O164" s="52"/>
      <c r="P164" s="52"/>
      <c r="Q164" s="52"/>
      <c r="R164" s="52"/>
      <c r="S164" s="50"/>
      <c r="T164" s="50"/>
      <c r="U164" s="50"/>
      <c r="V164" s="50"/>
      <c r="W164" s="50"/>
      <c r="X164" s="50"/>
      <c r="Y164" s="50"/>
      <c r="Z164" s="50"/>
      <c r="AA164" s="50"/>
      <c r="AB164" s="52"/>
      <c r="AC164" s="50"/>
      <c r="AD164" s="52"/>
      <c r="AE164" s="50"/>
      <c r="AF164" s="52"/>
      <c r="AG164" s="50"/>
      <c r="AH164" s="50"/>
      <c r="AI164" s="50"/>
      <c r="AJ164" s="50"/>
      <c r="AK164" s="50"/>
      <c r="AL164" s="50"/>
      <c r="AM164" s="50"/>
    </row>
    <row r="165" spans="1:39" ht="15.75" customHeight="1" x14ac:dyDescent="0.15">
      <c r="A165" s="191"/>
      <c r="B165" s="191"/>
      <c r="C165" s="52"/>
      <c r="D165" s="192"/>
      <c r="E165" s="192"/>
      <c r="F165" s="192"/>
      <c r="G165" s="91"/>
      <c r="H165" s="91"/>
      <c r="I165" s="91"/>
      <c r="J165" s="52"/>
      <c r="K165" s="52"/>
      <c r="L165" s="52"/>
      <c r="M165" s="52"/>
      <c r="N165" s="52"/>
      <c r="O165" s="52"/>
      <c r="P165" s="52"/>
      <c r="Q165" s="52"/>
      <c r="R165" s="52"/>
      <c r="S165" s="50"/>
      <c r="T165" s="50"/>
      <c r="U165" s="50"/>
      <c r="V165" s="50"/>
      <c r="W165" s="50"/>
      <c r="X165" s="50"/>
      <c r="Y165" s="50"/>
      <c r="Z165" s="50"/>
      <c r="AA165" s="50"/>
      <c r="AB165" s="52"/>
      <c r="AC165" s="50"/>
      <c r="AD165" s="52"/>
      <c r="AE165" s="50"/>
      <c r="AF165" s="52"/>
      <c r="AG165" s="50"/>
      <c r="AH165" s="50"/>
      <c r="AI165" s="50"/>
      <c r="AJ165" s="50"/>
      <c r="AK165" s="50"/>
      <c r="AL165" s="50"/>
      <c r="AM165" s="50"/>
    </row>
    <row r="166" spans="1:39" ht="15.75" customHeight="1" x14ac:dyDescent="0.15">
      <c r="A166" s="191"/>
      <c r="B166" s="191"/>
      <c r="C166" s="52"/>
      <c r="D166" s="192"/>
      <c r="E166" s="192"/>
      <c r="F166" s="192"/>
      <c r="G166" s="91"/>
      <c r="H166" s="91"/>
      <c r="I166" s="91"/>
      <c r="J166" s="52"/>
      <c r="K166" s="52"/>
      <c r="L166" s="52"/>
      <c r="M166" s="52"/>
      <c r="N166" s="52"/>
      <c r="O166" s="52"/>
      <c r="P166" s="52"/>
      <c r="Q166" s="52"/>
      <c r="R166" s="52"/>
      <c r="S166" s="50"/>
      <c r="T166" s="50"/>
      <c r="U166" s="50"/>
      <c r="V166" s="50"/>
      <c r="W166" s="50"/>
      <c r="X166" s="50"/>
      <c r="Y166" s="50"/>
      <c r="Z166" s="50"/>
      <c r="AA166" s="50"/>
      <c r="AB166" s="52"/>
      <c r="AC166" s="50"/>
      <c r="AD166" s="52"/>
      <c r="AE166" s="50"/>
      <c r="AF166" s="52"/>
      <c r="AG166" s="50"/>
      <c r="AH166" s="50"/>
      <c r="AI166" s="50"/>
      <c r="AJ166" s="50"/>
      <c r="AK166" s="50"/>
      <c r="AL166" s="50"/>
      <c r="AM166" s="50"/>
    </row>
    <row r="167" spans="1:39" ht="15.75" customHeight="1" x14ac:dyDescent="0.15">
      <c r="A167" s="191"/>
      <c r="B167" s="191"/>
      <c r="C167" s="52"/>
      <c r="D167" s="192"/>
      <c r="E167" s="192"/>
      <c r="F167" s="192"/>
      <c r="G167" s="91"/>
      <c r="H167" s="91"/>
      <c r="I167" s="91"/>
      <c r="J167" s="52"/>
      <c r="K167" s="52"/>
      <c r="L167" s="52"/>
      <c r="M167" s="52"/>
      <c r="N167" s="52"/>
      <c r="O167" s="52"/>
      <c r="P167" s="52"/>
      <c r="Q167" s="52"/>
      <c r="R167" s="52"/>
      <c r="S167" s="52"/>
      <c r="T167" s="52"/>
      <c r="U167" s="52"/>
      <c r="V167" s="52"/>
      <c r="W167" s="52"/>
      <c r="X167" s="52"/>
      <c r="Y167" s="52"/>
      <c r="Z167" s="52"/>
      <c r="AA167" s="50"/>
      <c r="AB167" s="52"/>
      <c r="AC167" s="50"/>
      <c r="AD167" s="52"/>
      <c r="AE167" s="50"/>
      <c r="AF167" s="52"/>
      <c r="AG167" s="50"/>
      <c r="AH167" s="50"/>
      <c r="AI167" s="50"/>
      <c r="AJ167" s="50"/>
      <c r="AK167" s="50"/>
      <c r="AL167" s="50"/>
      <c r="AM167" s="50"/>
    </row>
    <row r="168" spans="1:39" ht="15.75" customHeight="1" x14ac:dyDescent="0.15">
      <c r="A168" s="191"/>
      <c r="B168" s="191"/>
      <c r="C168" s="52"/>
      <c r="D168" s="91"/>
      <c r="E168" s="91"/>
      <c r="F168" s="91"/>
      <c r="G168" s="91"/>
      <c r="H168" s="91"/>
      <c r="I168" s="91"/>
      <c r="J168" s="52"/>
      <c r="K168" s="52"/>
      <c r="L168" s="52"/>
      <c r="M168" s="52"/>
      <c r="N168" s="52"/>
      <c r="O168" s="52"/>
      <c r="P168" s="52"/>
      <c r="Q168" s="193"/>
      <c r="R168" s="193"/>
      <c r="S168" s="52"/>
      <c r="T168" s="52"/>
      <c r="U168" s="52"/>
      <c r="V168" s="52"/>
      <c r="W168" s="52"/>
      <c r="X168" s="52"/>
      <c r="Y168" s="52"/>
      <c r="Z168" s="52"/>
      <c r="AA168" s="50"/>
      <c r="AB168" s="52"/>
      <c r="AC168" s="50"/>
      <c r="AD168" s="52"/>
      <c r="AE168" s="50"/>
      <c r="AF168" s="52"/>
      <c r="AG168" s="50"/>
      <c r="AH168" s="50"/>
      <c r="AI168" s="50"/>
      <c r="AJ168" s="50"/>
      <c r="AK168" s="50"/>
      <c r="AL168" s="50"/>
      <c r="AM168" s="50"/>
    </row>
    <row r="169" spans="1:39" ht="15.75" customHeight="1" x14ac:dyDescent="0.15">
      <c r="A169" s="191"/>
      <c r="B169" s="191"/>
      <c r="C169" s="52"/>
      <c r="D169" s="91"/>
      <c r="E169" s="91"/>
      <c r="F169" s="91"/>
      <c r="G169" s="91"/>
      <c r="H169" s="91"/>
      <c r="I169" s="91"/>
      <c r="J169" s="52"/>
      <c r="K169" s="52"/>
      <c r="L169" s="52"/>
      <c r="M169" s="52"/>
      <c r="N169" s="52"/>
      <c r="O169" s="52"/>
      <c r="P169" s="52"/>
      <c r="Q169" s="193"/>
      <c r="R169" s="193"/>
      <c r="S169" s="52"/>
      <c r="T169" s="52"/>
      <c r="U169" s="52"/>
      <c r="V169" s="52"/>
      <c r="W169" s="52"/>
      <c r="X169" s="52"/>
      <c r="Y169" s="52"/>
      <c r="Z169" s="52"/>
      <c r="AA169" s="50"/>
      <c r="AB169" s="52"/>
      <c r="AC169" s="50"/>
      <c r="AD169" s="52"/>
      <c r="AE169" s="50"/>
      <c r="AF169" s="52"/>
      <c r="AG169" s="50"/>
      <c r="AH169" s="50"/>
      <c r="AI169" s="50"/>
      <c r="AJ169" s="50"/>
      <c r="AK169" s="50"/>
      <c r="AL169" s="50"/>
      <c r="AM169" s="50"/>
    </row>
    <row r="170" spans="1:39" ht="15.75" customHeight="1" x14ac:dyDescent="0.15">
      <c r="A170" s="191"/>
      <c r="B170" s="191"/>
      <c r="C170" s="52"/>
      <c r="D170" s="91"/>
      <c r="E170" s="91"/>
      <c r="F170" s="91"/>
      <c r="G170" s="91"/>
      <c r="H170" s="91"/>
      <c r="I170" s="91"/>
      <c r="J170" s="52"/>
      <c r="K170" s="52"/>
      <c r="L170" s="52"/>
      <c r="M170" s="52"/>
      <c r="N170" s="52"/>
      <c r="O170" s="52"/>
      <c r="P170" s="52"/>
      <c r="Q170" s="193"/>
      <c r="R170" s="193"/>
      <c r="S170" s="52"/>
      <c r="T170" s="52"/>
      <c r="U170" s="52"/>
      <c r="V170" s="52"/>
      <c r="W170" s="52"/>
      <c r="X170" s="52"/>
      <c r="Y170" s="52"/>
      <c r="Z170" s="52"/>
      <c r="AA170" s="50"/>
      <c r="AB170" s="52"/>
      <c r="AC170" s="50"/>
      <c r="AD170" s="52"/>
      <c r="AE170" s="50"/>
      <c r="AF170" s="52"/>
      <c r="AG170" s="50"/>
      <c r="AH170" s="50"/>
      <c r="AI170" s="50"/>
      <c r="AJ170" s="50"/>
      <c r="AK170" s="50"/>
      <c r="AL170" s="50"/>
      <c r="AM170" s="50"/>
    </row>
    <row r="171" spans="1:39" ht="15.75" customHeight="1" x14ac:dyDescent="0.15">
      <c r="A171" s="191"/>
      <c r="B171" s="191"/>
      <c r="C171" s="52"/>
      <c r="D171" s="91"/>
      <c r="E171" s="91"/>
      <c r="F171" s="91"/>
      <c r="G171" s="91"/>
      <c r="H171" s="91"/>
      <c r="I171" s="91"/>
      <c r="J171" s="52"/>
      <c r="K171" s="52"/>
      <c r="L171" s="52"/>
      <c r="M171" s="52"/>
      <c r="N171" s="52"/>
      <c r="O171" s="52"/>
      <c r="P171" s="52"/>
      <c r="Q171" s="193"/>
      <c r="R171" s="193"/>
      <c r="S171" s="52"/>
      <c r="T171" s="52"/>
      <c r="U171" s="52"/>
      <c r="V171" s="52"/>
      <c r="W171" s="52"/>
      <c r="X171" s="52"/>
      <c r="Y171" s="52"/>
      <c r="Z171" s="52"/>
      <c r="AA171" s="50"/>
      <c r="AB171" s="52"/>
      <c r="AC171" s="50"/>
      <c r="AD171" s="52"/>
      <c r="AE171" s="50"/>
      <c r="AF171" s="52"/>
      <c r="AG171" s="50"/>
      <c r="AH171" s="50"/>
      <c r="AI171" s="50"/>
      <c r="AJ171" s="50"/>
      <c r="AK171" s="50"/>
      <c r="AL171" s="50"/>
      <c r="AM171" s="50"/>
    </row>
    <row r="172" spans="1:39" ht="15.75" customHeight="1" x14ac:dyDescent="0.15">
      <c r="A172" s="191"/>
      <c r="B172" s="191"/>
      <c r="C172" s="52"/>
      <c r="D172" s="91"/>
      <c r="E172" s="91"/>
      <c r="F172" s="91"/>
      <c r="G172" s="91"/>
      <c r="H172" s="91"/>
      <c r="I172" s="91"/>
      <c r="J172" s="52"/>
      <c r="K172" s="52"/>
      <c r="L172" s="52"/>
      <c r="M172" s="52"/>
      <c r="N172" s="52"/>
      <c r="O172" s="52"/>
      <c r="P172" s="52"/>
      <c r="Q172" s="52"/>
      <c r="R172" s="52"/>
      <c r="S172" s="52"/>
      <c r="T172" s="52"/>
      <c r="U172" s="52"/>
      <c r="V172" s="52"/>
      <c r="W172" s="52"/>
      <c r="X172" s="52"/>
      <c r="Y172" s="52"/>
      <c r="Z172" s="52"/>
      <c r="AA172" s="50"/>
      <c r="AB172" s="52"/>
      <c r="AC172" s="50"/>
      <c r="AD172" s="52"/>
      <c r="AE172" s="50"/>
      <c r="AF172" s="52"/>
      <c r="AG172" s="50"/>
      <c r="AH172" s="50"/>
      <c r="AI172" s="50"/>
      <c r="AJ172" s="50"/>
      <c r="AK172" s="50"/>
      <c r="AL172" s="50"/>
      <c r="AM172" s="50"/>
    </row>
    <row r="173" spans="1:39" ht="15.75" customHeight="1" x14ac:dyDescent="0.15">
      <c r="A173" s="191"/>
      <c r="B173" s="191"/>
      <c r="C173" s="52"/>
      <c r="D173" s="91"/>
      <c r="E173" s="91"/>
      <c r="F173" s="91"/>
      <c r="G173" s="91"/>
      <c r="H173" s="91"/>
      <c r="I173" s="91"/>
      <c r="J173" s="52"/>
      <c r="K173" s="52"/>
      <c r="L173" s="52"/>
      <c r="M173" s="52"/>
      <c r="N173" s="52"/>
      <c r="O173" s="52"/>
      <c r="P173" s="52"/>
      <c r="Q173" s="52"/>
      <c r="R173" s="52"/>
      <c r="S173" s="52"/>
      <c r="T173" s="52"/>
      <c r="U173" s="52"/>
      <c r="V173" s="52"/>
      <c r="W173" s="52"/>
      <c r="X173" s="52"/>
      <c r="Y173" s="52"/>
      <c r="Z173" s="52"/>
      <c r="AA173" s="50"/>
      <c r="AB173" s="52"/>
      <c r="AC173" s="50"/>
      <c r="AD173" s="52"/>
      <c r="AE173" s="50"/>
      <c r="AF173" s="52"/>
      <c r="AG173" s="50"/>
      <c r="AH173" s="50"/>
      <c r="AI173" s="50"/>
      <c r="AJ173" s="50"/>
      <c r="AK173" s="50"/>
      <c r="AL173" s="50"/>
      <c r="AM173" s="50"/>
    </row>
    <row r="174" spans="1:39" ht="15.75" customHeight="1" x14ac:dyDescent="0.15">
      <c r="A174" s="191"/>
      <c r="B174" s="191"/>
      <c r="C174" s="52"/>
      <c r="D174" s="192"/>
      <c r="E174" s="192"/>
      <c r="F174" s="192"/>
      <c r="G174" s="91"/>
      <c r="H174" s="91"/>
      <c r="I174" s="91"/>
      <c r="J174" s="52"/>
      <c r="K174" s="52"/>
      <c r="L174" s="52"/>
      <c r="M174" s="52"/>
      <c r="N174" s="52"/>
      <c r="O174" s="52"/>
      <c r="P174" s="52"/>
      <c r="Q174" s="52"/>
      <c r="R174" s="52"/>
      <c r="S174" s="52"/>
      <c r="T174" s="52"/>
      <c r="U174" s="52"/>
      <c r="V174" s="52"/>
      <c r="W174" s="52"/>
      <c r="X174" s="52"/>
      <c r="Y174" s="52"/>
      <c r="Z174" s="52"/>
      <c r="AA174" s="50"/>
      <c r="AB174" s="52"/>
      <c r="AC174" s="50"/>
      <c r="AD174" s="52"/>
      <c r="AE174" s="50"/>
      <c r="AF174" s="52"/>
      <c r="AG174" s="50"/>
      <c r="AH174" s="50"/>
      <c r="AI174" s="50"/>
      <c r="AJ174" s="50"/>
      <c r="AK174" s="50"/>
      <c r="AL174" s="50"/>
      <c r="AM174" s="50"/>
    </row>
    <row r="175" spans="1:39" ht="15.75" customHeight="1" x14ac:dyDescent="0.15">
      <c r="A175" s="191"/>
      <c r="B175" s="191"/>
      <c r="C175" s="52"/>
      <c r="D175" s="192"/>
      <c r="E175" s="192"/>
      <c r="F175" s="192"/>
      <c r="G175" s="91"/>
      <c r="H175" s="91"/>
      <c r="I175" s="91"/>
      <c r="J175" s="52"/>
      <c r="K175" s="52"/>
      <c r="L175" s="52"/>
      <c r="M175" s="52"/>
      <c r="N175" s="52"/>
      <c r="O175" s="52"/>
      <c r="P175" s="52"/>
      <c r="Q175" s="52"/>
      <c r="R175" s="52"/>
      <c r="S175" s="52"/>
      <c r="T175" s="52"/>
      <c r="U175" s="52"/>
      <c r="V175" s="52"/>
      <c r="W175" s="52"/>
      <c r="X175" s="52"/>
      <c r="Y175" s="52"/>
      <c r="Z175" s="52"/>
      <c r="AA175" s="50"/>
      <c r="AB175" s="52"/>
      <c r="AC175" s="50"/>
      <c r="AD175" s="52"/>
      <c r="AE175" s="50"/>
      <c r="AF175" s="52"/>
      <c r="AG175" s="50"/>
      <c r="AH175" s="50"/>
      <c r="AI175" s="50"/>
      <c r="AJ175" s="50"/>
      <c r="AK175" s="50"/>
      <c r="AL175" s="50"/>
      <c r="AM175" s="50"/>
    </row>
    <row r="176" spans="1:39" ht="15.75" customHeight="1" x14ac:dyDescent="0.15">
      <c r="A176" s="191"/>
      <c r="B176" s="191"/>
      <c r="C176" s="52"/>
      <c r="D176" s="192"/>
      <c r="E176" s="192"/>
      <c r="F176" s="192"/>
      <c r="G176" s="91"/>
      <c r="H176" s="91"/>
      <c r="I176" s="91"/>
      <c r="J176" s="52"/>
      <c r="K176" s="52"/>
      <c r="L176" s="52"/>
      <c r="M176" s="52"/>
      <c r="N176" s="52"/>
      <c r="O176" s="52"/>
      <c r="P176" s="52"/>
      <c r="Q176" s="52"/>
      <c r="R176" s="52"/>
      <c r="S176" s="52"/>
      <c r="T176" s="52"/>
      <c r="U176" s="52"/>
      <c r="V176" s="52"/>
      <c r="W176" s="52"/>
      <c r="X176" s="52"/>
      <c r="Y176" s="52"/>
      <c r="Z176" s="52"/>
      <c r="AA176" s="50"/>
      <c r="AB176" s="52"/>
      <c r="AC176" s="50"/>
      <c r="AD176" s="52"/>
      <c r="AE176" s="50"/>
      <c r="AF176" s="52"/>
      <c r="AG176" s="50"/>
      <c r="AH176" s="50"/>
      <c r="AI176" s="50"/>
      <c r="AJ176" s="50"/>
      <c r="AK176" s="50"/>
      <c r="AL176" s="50"/>
      <c r="AM176" s="50"/>
    </row>
    <row r="177" spans="1:39" ht="15.75" customHeight="1" x14ac:dyDescent="0.15">
      <c r="A177" s="191"/>
      <c r="B177" s="191"/>
      <c r="C177" s="52"/>
      <c r="D177" s="192"/>
      <c r="E177" s="192"/>
      <c r="F177" s="192"/>
      <c r="G177" s="91"/>
      <c r="H177" s="91"/>
      <c r="I177" s="91"/>
      <c r="J177" s="52"/>
      <c r="K177" s="52"/>
      <c r="L177" s="52"/>
      <c r="M177" s="52"/>
      <c r="N177" s="52"/>
      <c r="O177" s="52"/>
      <c r="P177" s="52"/>
      <c r="Q177" s="52"/>
      <c r="R177" s="52"/>
      <c r="S177" s="52"/>
      <c r="T177" s="52"/>
      <c r="U177" s="52"/>
      <c r="V177" s="52"/>
      <c r="W177" s="52"/>
      <c r="X177" s="52"/>
      <c r="Y177" s="52"/>
      <c r="Z177" s="52"/>
      <c r="AA177" s="50"/>
      <c r="AB177" s="52"/>
      <c r="AC177" s="50"/>
      <c r="AD177" s="52"/>
      <c r="AE177" s="50"/>
      <c r="AF177" s="52"/>
      <c r="AG177" s="50"/>
      <c r="AH177" s="50"/>
      <c r="AI177" s="50"/>
      <c r="AJ177" s="50"/>
      <c r="AK177" s="50"/>
      <c r="AL177" s="50"/>
      <c r="AM177" s="50"/>
    </row>
    <row r="178" spans="1:39" ht="15.75" customHeight="1" x14ac:dyDescent="0.15">
      <c r="A178" s="191"/>
      <c r="B178" s="191"/>
      <c r="C178" s="52"/>
      <c r="D178" s="192"/>
      <c r="E178" s="192"/>
      <c r="F178" s="192"/>
      <c r="G178" s="91"/>
      <c r="H178" s="91"/>
      <c r="I178" s="91"/>
      <c r="J178" s="52"/>
      <c r="K178" s="52"/>
      <c r="L178" s="52"/>
      <c r="M178" s="52"/>
      <c r="N178" s="52"/>
      <c r="O178" s="52"/>
      <c r="P178" s="52"/>
      <c r="Q178" s="52"/>
      <c r="R178" s="52"/>
      <c r="S178" s="52"/>
      <c r="T178" s="52"/>
      <c r="U178" s="52"/>
      <c r="V178" s="52"/>
      <c r="W178" s="52"/>
      <c r="X178" s="52"/>
      <c r="Y178" s="52"/>
      <c r="Z178" s="52"/>
      <c r="AA178" s="50"/>
      <c r="AB178" s="52"/>
      <c r="AC178" s="50"/>
      <c r="AD178" s="52"/>
      <c r="AE178" s="50"/>
      <c r="AF178" s="52"/>
      <c r="AG178" s="50"/>
      <c r="AH178" s="50"/>
      <c r="AI178" s="50"/>
      <c r="AJ178" s="50"/>
      <c r="AK178" s="50"/>
      <c r="AL178" s="50"/>
      <c r="AM178" s="50"/>
    </row>
    <row r="179" spans="1:39" ht="15.75" customHeight="1" x14ac:dyDescent="0.15">
      <c r="A179" s="191"/>
      <c r="B179" s="191"/>
      <c r="C179" s="52"/>
      <c r="D179" s="192"/>
      <c r="E179" s="192"/>
      <c r="F179" s="192"/>
      <c r="G179" s="91"/>
      <c r="H179" s="91"/>
      <c r="I179" s="91"/>
      <c r="J179" s="52"/>
      <c r="K179" s="52"/>
      <c r="L179" s="52"/>
      <c r="M179" s="52"/>
      <c r="N179" s="52"/>
      <c r="O179" s="52"/>
      <c r="P179" s="52"/>
      <c r="Q179" s="52"/>
      <c r="R179" s="52"/>
      <c r="S179" s="52"/>
      <c r="T179" s="52"/>
      <c r="U179" s="52"/>
      <c r="V179" s="52"/>
      <c r="W179" s="52"/>
      <c r="X179" s="52"/>
      <c r="Y179" s="52"/>
      <c r="Z179" s="52"/>
      <c r="AA179" s="50"/>
      <c r="AB179" s="52"/>
      <c r="AC179" s="50"/>
      <c r="AD179" s="52"/>
      <c r="AE179" s="50"/>
      <c r="AF179" s="52"/>
      <c r="AG179" s="50"/>
      <c r="AH179" s="50"/>
      <c r="AI179" s="50"/>
      <c r="AJ179" s="50"/>
      <c r="AK179" s="50"/>
      <c r="AL179" s="50"/>
      <c r="AM179" s="50"/>
    </row>
    <row r="180" spans="1:39" ht="15.75" customHeight="1" x14ac:dyDescent="0.15">
      <c r="A180" s="191"/>
      <c r="B180" s="191"/>
      <c r="C180" s="52"/>
      <c r="D180" s="192"/>
      <c r="E180" s="192"/>
      <c r="F180" s="192"/>
      <c r="G180" s="52"/>
      <c r="H180" s="52"/>
      <c r="I180" s="52"/>
      <c r="J180" s="52"/>
      <c r="K180" s="52"/>
      <c r="L180" s="52"/>
      <c r="M180" s="52"/>
      <c r="N180" s="52"/>
      <c r="O180" s="52"/>
      <c r="P180" s="52"/>
      <c r="Q180" s="52"/>
      <c r="R180" s="52"/>
      <c r="S180" s="52"/>
      <c r="T180" s="52"/>
      <c r="U180" s="52"/>
      <c r="V180" s="52"/>
      <c r="W180" s="52"/>
      <c r="X180" s="52"/>
      <c r="Y180" s="52"/>
      <c r="Z180" s="52"/>
      <c r="AA180" s="50"/>
      <c r="AB180" s="52"/>
      <c r="AC180" s="50"/>
      <c r="AD180" s="52"/>
      <c r="AE180" s="50"/>
      <c r="AF180" s="52"/>
      <c r="AG180" s="50"/>
      <c r="AH180" s="50"/>
      <c r="AI180" s="50"/>
      <c r="AJ180" s="50"/>
      <c r="AK180" s="50"/>
      <c r="AL180" s="50"/>
      <c r="AM180" s="50"/>
    </row>
    <row r="181" spans="1:39" ht="15.75" customHeight="1" x14ac:dyDescent="0.15">
      <c r="A181" s="191"/>
      <c r="B181" s="191"/>
      <c r="C181" s="52"/>
      <c r="D181" s="192"/>
      <c r="E181" s="192"/>
      <c r="F181" s="192"/>
      <c r="G181" s="52"/>
      <c r="H181" s="52"/>
      <c r="I181" s="52"/>
      <c r="J181" s="52"/>
      <c r="K181" s="52"/>
      <c r="L181" s="52"/>
      <c r="M181" s="52"/>
      <c r="N181" s="52"/>
      <c r="O181" s="52"/>
      <c r="P181" s="52"/>
      <c r="Q181" s="52"/>
      <c r="R181" s="52"/>
      <c r="S181" s="52"/>
      <c r="T181" s="52"/>
      <c r="U181" s="52"/>
      <c r="V181" s="52"/>
      <c r="W181" s="52"/>
      <c r="X181" s="52"/>
      <c r="Y181" s="52"/>
      <c r="Z181" s="52"/>
      <c r="AA181" s="50"/>
      <c r="AB181" s="52"/>
      <c r="AC181" s="50"/>
      <c r="AD181" s="52"/>
      <c r="AE181" s="50"/>
      <c r="AF181" s="52"/>
      <c r="AG181" s="50"/>
      <c r="AH181" s="50"/>
      <c r="AI181" s="50"/>
      <c r="AJ181" s="50"/>
      <c r="AK181" s="50"/>
      <c r="AL181" s="50"/>
      <c r="AM181" s="50"/>
    </row>
    <row r="182" spans="1:39" ht="15.75" customHeight="1" x14ac:dyDescent="0.15">
      <c r="A182" s="191"/>
      <c r="B182" s="191"/>
      <c r="C182" s="52"/>
      <c r="D182" s="192"/>
      <c r="E182" s="192"/>
      <c r="F182" s="192"/>
      <c r="G182" s="52"/>
      <c r="H182" s="52"/>
      <c r="I182" s="52"/>
      <c r="J182" s="52"/>
      <c r="K182" s="52"/>
      <c r="L182" s="52"/>
      <c r="M182" s="52"/>
      <c r="N182" s="52"/>
      <c r="O182" s="52"/>
      <c r="P182" s="52"/>
      <c r="Q182" s="52"/>
      <c r="R182" s="52"/>
      <c r="S182" s="52"/>
      <c r="T182" s="52"/>
      <c r="U182" s="52"/>
      <c r="V182" s="52"/>
      <c r="W182" s="52"/>
      <c r="X182" s="52"/>
      <c r="Y182" s="52"/>
      <c r="Z182" s="52"/>
      <c r="AA182" s="50"/>
      <c r="AB182" s="52"/>
      <c r="AC182" s="50"/>
      <c r="AD182" s="52"/>
      <c r="AE182" s="50"/>
      <c r="AF182" s="52"/>
      <c r="AG182" s="50"/>
      <c r="AH182" s="50"/>
      <c r="AI182" s="50"/>
      <c r="AJ182" s="50"/>
      <c r="AK182" s="50"/>
      <c r="AL182" s="50"/>
      <c r="AM182" s="50"/>
    </row>
    <row r="183" spans="1:39" ht="15.75" customHeight="1" x14ac:dyDescent="0.15">
      <c r="A183" s="191"/>
      <c r="B183" s="191"/>
      <c r="C183" s="52"/>
      <c r="D183" s="91"/>
      <c r="E183" s="91"/>
      <c r="F183" s="91"/>
      <c r="G183" s="52"/>
      <c r="H183" s="52"/>
      <c r="I183" s="52"/>
      <c r="J183" s="52"/>
      <c r="K183" s="52"/>
      <c r="L183" s="52"/>
      <c r="M183" s="52"/>
      <c r="N183" s="52"/>
      <c r="O183" s="52"/>
      <c r="P183" s="52"/>
      <c r="Q183" s="52"/>
      <c r="R183" s="52"/>
      <c r="S183" s="52"/>
      <c r="T183" s="52"/>
      <c r="U183" s="52"/>
      <c r="V183" s="52"/>
      <c r="W183" s="52"/>
      <c r="X183" s="52"/>
      <c r="Y183" s="52"/>
      <c r="Z183" s="52"/>
      <c r="AA183" s="50"/>
      <c r="AB183" s="52"/>
      <c r="AC183" s="50"/>
      <c r="AD183" s="52"/>
      <c r="AE183" s="50"/>
      <c r="AF183" s="52"/>
      <c r="AG183" s="50"/>
      <c r="AH183" s="50"/>
      <c r="AI183" s="50"/>
      <c r="AJ183" s="50"/>
      <c r="AK183" s="50"/>
      <c r="AL183" s="50"/>
      <c r="AM183" s="50"/>
    </row>
    <row r="184" spans="1:39" ht="15.75" customHeight="1" x14ac:dyDescent="0.15">
      <c r="A184" s="191"/>
      <c r="B184" s="191"/>
      <c r="C184" s="52"/>
      <c r="D184" s="91"/>
      <c r="E184" s="91"/>
      <c r="F184" s="91"/>
      <c r="G184" s="52"/>
      <c r="H184" s="52"/>
      <c r="I184" s="52"/>
      <c r="J184" s="52"/>
      <c r="K184" s="52"/>
      <c r="L184" s="52"/>
      <c r="M184" s="52"/>
      <c r="N184" s="52"/>
      <c r="O184" s="52"/>
      <c r="P184" s="52"/>
      <c r="Q184" s="52"/>
      <c r="R184" s="52"/>
      <c r="S184" s="52"/>
      <c r="T184" s="52"/>
      <c r="U184" s="52"/>
      <c r="V184" s="52"/>
      <c r="W184" s="52"/>
      <c r="X184" s="52"/>
      <c r="Y184" s="52"/>
      <c r="Z184" s="52"/>
      <c r="AA184" s="50"/>
      <c r="AB184" s="52"/>
      <c r="AC184" s="50"/>
      <c r="AD184" s="52"/>
      <c r="AE184" s="50"/>
      <c r="AF184" s="52"/>
      <c r="AG184" s="50"/>
      <c r="AH184" s="50"/>
      <c r="AI184" s="50"/>
      <c r="AJ184" s="50"/>
      <c r="AK184" s="50"/>
      <c r="AL184" s="50"/>
      <c r="AM184" s="50"/>
    </row>
    <row r="185" spans="1:39" ht="15.75" customHeight="1" x14ac:dyDescent="0.15">
      <c r="A185" s="191"/>
      <c r="B185" s="191"/>
      <c r="C185" s="52"/>
      <c r="D185" s="91"/>
      <c r="E185" s="91"/>
      <c r="F185" s="91"/>
      <c r="G185" s="52"/>
      <c r="H185" s="52"/>
      <c r="I185" s="52"/>
      <c r="J185" s="52"/>
      <c r="K185" s="52"/>
      <c r="L185" s="52"/>
      <c r="M185" s="52"/>
      <c r="N185" s="52"/>
      <c r="O185" s="52"/>
      <c r="P185" s="52"/>
      <c r="Q185" s="52"/>
      <c r="R185" s="52"/>
      <c r="S185" s="52"/>
      <c r="T185" s="52"/>
      <c r="U185" s="52"/>
      <c r="V185" s="52"/>
      <c r="W185" s="52"/>
      <c r="X185" s="52"/>
      <c r="Y185" s="52"/>
      <c r="Z185" s="52"/>
      <c r="AA185" s="50"/>
      <c r="AB185" s="52"/>
      <c r="AC185" s="50"/>
      <c r="AD185" s="52"/>
      <c r="AE185" s="50"/>
      <c r="AF185" s="52"/>
      <c r="AG185" s="50"/>
      <c r="AH185" s="50"/>
      <c r="AI185" s="50"/>
      <c r="AJ185" s="50"/>
      <c r="AK185" s="50"/>
      <c r="AL185" s="50"/>
      <c r="AM185" s="50"/>
    </row>
    <row r="186" spans="1:39" ht="15.75" customHeight="1" x14ac:dyDescent="0.15">
      <c r="A186" s="52"/>
      <c r="B186" s="52"/>
      <c r="C186" s="52"/>
      <c r="D186" s="52"/>
      <c r="E186" s="52"/>
      <c r="F186" s="52"/>
      <c r="G186" s="52"/>
      <c r="H186" s="52"/>
      <c r="I186" s="52"/>
      <c r="J186" s="52"/>
      <c r="K186" s="52"/>
      <c r="L186" s="52"/>
      <c r="M186" s="52"/>
      <c r="N186" s="52"/>
      <c r="O186" s="52"/>
      <c r="P186" s="52"/>
      <c r="Q186" s="52"/>
      <c r="R186" s="52"/>
      <c r="S186" s="52"/>
      <c r="T186" s="52"/>
      <c r="U186" s="52"/>
      <c r="V186" s="52"/>
      <c r="W186" s="52"/>
      <c r="X186" s="52"/>
      <c r="Y186" s="52"/>
      <c r="Z186" s="52"/>
      <c r="AA186" s="50"/>
      <c r="AB186" s="52"/>
      <c r="AC186" s="50"/>
      <c r="AD186" s="52"/>
      <c r="AE186" s="50"/>
      <c r="AF186" s="52"/>
      <c r="AG186" s="50"/>
      <c r="AH186" s="50"/>
      <c r="AI186" s="50"/>
      <c r="AJ186" s="50"/>
      <c r="AK186" s="50"/>
      <c r="AL186" s="50"/>
      <c r="AM186" s="50"/>
    </row>
    <row r="187" spans="1:39" ht="15.75" customHeight="1" x14ac:dyDescent="0.15">
      <c r="A187" s="52"/>
      <c r="B187" s="52"/>
      <c r="C187" s="52"/>
      <c r="D187" s="52"/>
      <c r="E187" s="52"/>
      <c r="F187" s="52"/>
      <c r="G187" s="52"/>
      <c r="H187" s="52"/>
      <c r="I187" s="52"/>
      <c r="J187" s="52"/>
      <c r="K187" s="52"/>
      <c r="L187" s="52"/>
      <c r="M187" s="52"/>
      <c r="N187" s="52"/>
      <c r="O187" s="52"/>
      <c r="P187" s="52"/>
      <c r="Q187" s="52"/>
      <c r="R187" s="52"/>
      <c r="S187" s="52"/>
      <c r="T187" s="52"/>
      <c r="U187" s="52"/>
      <c r="V187" s="52"/>
      <c r="W187" s="52"/>
      <c r="X187" s="52"/>
      <c r="Y187" s="52"/>
      <c r="Z187" s="52"/>
      <c r="AA187" s="50"/>
      <c r="AB187" s="52"/>
      <c r="AC187" s="50"/>
      <c r="AD187" s="52"/>
      <c r="AE187" s="50"/>
      <c r="AF187" s="52"/>
      <c r="AG187" s="50"/>
      <c r="AH187" s="50"/>
      <c r="AI187" s="50"/>
      <c r="AJ187" s="50"/>
      <c r="AK187" s="50"/>
      <c r="AL187" s="50"/>
      <c r="AM187" s="50"/>
    </row>
    <row r="188" spans="1:39" ht="15.75" customHeight="1" x14ac:dyDescent="0.15">
      <c r="A188" s="52"/>
      <c r="B188" s="52"/>
      <c r="C188" s="52"/>
      <c r="D188" s="52"/>
      <c r="E188" s="52"/>
      <c r="F188" s="52"/>
      <c r="G188" s="52"/>
      <c r="H188" s="52"/>
      <c r="I188" s="52"/>
      <c r="J188" s="52"/>
      <c r="K188" s="52"/>
      <c r="L188" s="52"/>
      <c r="M188" s="52"/>
      <c r="N188" s="52"/>
      <c r="O188" s="52"/>
      <c r="P188" s="52"/>
      <c r="Q188" s="52"/>
      <c r="R188" s="52"/>
      <c r="S188" s="52"/>
      <c r="T188" s="52"/>
      <c r="U188" s="52"/>
      <c r="V188" s="52"/>
      <c r="W188" s="52"/>
      <c r="X188" s="52"/>
      <c r="Y188" s="52"/>
      <c r="Z188" s="52"/>
      <c r="AA188" s="50"/>
      <c r="AB188" s="52"/>
      <c r="AC188" s="50"/>
      <c r="AD188" s="52"/>
      <c r="AE188" s="50"/>
      <c r="AF188" s="52"/>
      <c r="AG188" s="50"/>
      <c r="AH188" s="50"/>
      <c r="AI188" s="50"/>
      <c r="AJ188" s="50"/>
      <c r="AK188" s="50"/>
      <c r="AL188" s="50"/>
      <c r="AM188" s="50"/>
    </row>
    <row r="189" spans="1:39" ht="15.75" customHeight="1" x14ac:dyDescent="0.15">
      <c r="A189" s="52"/>
      <c r="B189" s="52"/>
      <c r="C189" s="194"/>
      <c r="D189" s="194"/>
      <c r="E189" s="194"/>
      <c r="F189" s="194"/>
      <c r="G189" s="195"/>
      <c r="H189" s="194"/>
      <c r="I189" s="52"/>
      <c r="J189" s="52"/>
      <c r="K189" s="52"/>
      <c r="L189" s="52"/>
      <c r="M189" s="52"/>
      <c r="N189" s="52"/>
      <c r="O189" s="52"/>
      <c r="P189" s="52"/>
      <c r="Q189" s="52"/>
      <c r="R189" s="52"/>
      <c r="S189" s="52"/>
      <c r="T189" s="52"/>
      <c r="U189" s="52"/>
      <c r="V189" s="52"/>
      <c r="W189" s="52"/>
      <c r="X189" s="52"/>
      <c r="Y189" s="52"/>
      <c r="Z189" s="52"/>
      <c r="AA189" s="50"/>
      <c r="AB189" s="52"/>
      <c r="AC189" s="50"/>
      <c r="AD189" s="52"/>
      <c r="AE189" s="50"/>
      <c r="AF189" s="52"/>
      <c r="AG189" s="50"/>
      <c r="AH189" s="50"/>
      <c r="AI189" s="50"/>
      <c r="AJ189" s="50"/>
      <c r="AK189" s="50"/>
      <c r="AL189" s="50"/>
      <c r="AM189" s="50"/>
    </row>
    <row r="190" spans="1:39" ht="15.75" customHeight="1" x14ac:dyDescent="0.2">
      <c r="A190" s="52"/>
      <c r="B190" s="52"/>
      <c r="C190" s="196"/>
      <c r="D190" s="196"/>
      <c r="E190" s="196"/>
      <c r="F190" s="196"/>
      <c r="G190" s="197"/>
      <c r="H190" s="196"/>
      <c r="I190" s="52"/>
      <c r="J190" s="52"/>
      <c r="K190" s="52"/>
      <c r="L190" s="52"/>
      <c r="M190" s="52"/>
      <c r="N190" s="52"/>
      <c r="O190" s="52"/>
      <c r="P190" s="52"/>
      <c r="Q190" s="52"/>
      <c r="R190" s="52"/>
      <c r="S190" s="52"/>
      <c r="T190" s="52"/>
      <c r="U190" s="52"/>
      <c r="V190" s="52"/>
      <c r="W190" s="52"/>
      <c r="X190" s="52"/>
      <c r="Y190" s="52"/>
      <c r="Z190" s="52"/>
      <c r="AA190" s="50"/>
      <c r="AB190" s="52"/>
      <c r="AC190" s="50"/>
      <c r="AD190" s="52"/>
      <c r="AE190" s="50"/>
      <c r="AF190" s="52"/>
      <c r="AG190" s="50"/>
      <c r="AH190" s="50"/>
      <c r="AI190" s="50"/>
      <c r="AJ190" s="50"/>
      <c r="AK190" s="50"/>
      <c r="AL190" s="50"/>
      <c r="AM190" s="50"/>
    </row>
    <row r="191" spans="1:39" ht="15.75" customHeight="1" x14ac:dyDescent="0.2">
      <c r="A191" s="52"/>
      <c r="B191" s="52"/>
      <c r="C191" s="196"/>
      <c r="D191" s="196"/>
      <c r="E191" s="196"/>
      <c r="F191" s="196"/>
      <c r="G191" s="197"/>
      <c r="H191" s="196"/>
      <c r="I191" s="52"/>
      <c r="J191" s="52"/>
      <c r="K191" s="52"/>
      <c r="L191" s="52"/>
      <c r="M191" s="52"/>
      <c r="N191" s="52"/>
      <c r="O191" s="52"/>
      <c r="P191" s="52"/>
      <c r="Q191" s="52"/>
      <c r="R191" s="52"/>
      <c r="S191" s="52"/>
      <c r="T191" s="52"/>
      <c r="U191" s="52"/>
      <c r="V191" s="52"/>
      <c r="W191" s="52"/>
      <c r="X191" s="52"/>
      <c r="Y191" s="52"/>
      <c r="Z191" s="52"/>
      <c r="AA191" s="50"/>
      <c r="AB191" s="52"/>
      <c r="AC191" s="50"/>
      <c r="AD191" s="52"/>
      <c r="AE191" s="50"/>
      <c r="AF191" s="52"/>
      <c r="AG191" s="50"/>
      <c r="AH191" s="50"/>
      <c r="AI191" s="50"/>
      <c r="AJ191" s="50"/>
      <c r="AK191" s="50"/>
      <c r="AL191" s="50"/>
      <c r="AM191" s="50"/>
    </row>
    <row r="192" spans="1:39" ht="15.75" customHeight="1" x14ac:dyDescent="0.2">
      <c r="A192" s="52"/>
      <c r="B192" s="52"/>
      <c r="C192" s="196"/>
      <c r="D192" s="196"/>
      <c r="E192" s="196"/>
      <c r="F192" s="196"/>
      <c r="G192" s="197"/>
      <c r="H192" s="196"/>
      <c r="I192" s="52"/>
      <c r="J192" s="52"/>
      <c r="K192" s="52"/>
      <c r="L192" s="52"/>
      <c r="M192" s="52"/>
      <c r="N192" s="52"/>
      <c r="O192" s="52"/>
      <c r="P192" s="52"/>
      <c r="Q192" s="52"/>
      <c r="R192" s="52"/>
      <c r="S192" s="52"/>
      <c r="T192" s="52"/>
      <c r="U192" s="52"/>
      <c r="V192" s="52"/>
      <c r="W192" s="52"/>
      <c r="X192" s="52"/>
      <c r="Y192" s="52"/>
      <c r="Z192" s="52"/>
      <c r="AA192" s="50"/>
      <c r="AB192" s="52"/>
      <c r="AC192" s="50"/>
      <c r="AD192" s="52"/>
      <c r="AE192" s="50"/>
      <c r="AF192" s="52"/>
      <c r="AG192" s="50"/>
      <c r="AH192" s="50"/>
      <c r="AI192" s="50"/>
      <c r="AJ192" s="50"/>
      <c r="AK192" s="50"/>
      <c r="AL192" s="50"/>
      <c r="AM192" s="50"/>
    </row>
    <row r="193" spans="1:39" ht="15.75" customHeight="1" x14ac:dyDescent="0.2">
      <c r="A193" s="52"/>
      <c r="B193" s="52"/>
      <c r="C193" s="196"/>
      <c r="D193" s="196"/>
      <c r="E193" s="196"/>
      <c r="F193" s="196"/>
      <c r="G193" s="197"/>
      <c r="H193" s="196"/>
      <c r="I193" s="52"/>
      <c r="J193" s="52"/>
      <c r="K193" s="52"/>
      <c r="L193" s="52"/>
      <c r="M193" s="52"/>
      <c r="N193" s="52"/>
      <c r="O193" s="52"/>
      <c r="P193" s="52"/>
      <c r="Q193" s="52"/>
      <c r="R193" s="52"/>
      <c r="S193" s="52"/>
      <c r="T193" s="52"/>
      <c r="U193" s="52"/>
      <c r="V193" s="52"/>
      <c r="W193" s="52"/>
      <c r="X193" s="52"/>
      <c r="Y193" s="52"/>
      <c r="Z193" s="52"/>
      <c r="AA193" s="50"/>
      <c r="AB193" s="52"/>
      <c r="AC193" s="50"/>
      <c r="AD193" s="52"/>
      <c r="AE193" s="50"/>
      <c r="AF193" s="52"/>
      <c r="AG193" s="50"/>
      <c r="AH193" s="50"/>
      <c r="AI193" s="50"/>
      <c r="AJ193" s="50"/>
      <c r="AK193" s="50"/>
      <c r="AL193" s="50"/>
      <c r="AM193" s="50"/>
    </row>
    <row r="194" spans="1:39" ht="15.75" customHeight="1" x14ac:dyDescent="0.2">
      <c r="A194" s="52"/>
      <c r="B194" s="52"/>
      <c r="C194" s="196"/>
      <c r="D194" s="196"/>
      <c r="E194" s="196"/>
      <c r="F194" s="196"/>
      <c r="G194" s="197"/>
      <c r="H194" s="196"/>
      <c r="I194" s="52"/>
      <c r="J194" s="52"/>
      <c r="K194" s="52"/>
      <c r="L194" s="52"/>
      <c r="M194" s="52"/>
      <c r="N194" s="52"/>
      <c r="O194" s="52"/>
      <c r="P194" s="52"/>
      <c r="Q194" s="52"/>
      <c r="R194" s="52"/>
      <c r="S194" s="52"/>
      <c r="T194" s="52"/>
      <c r="U194" s="52"/>
      <c r="V194" s="52"/>
      <c r="W194" s="52"/>
      <c r="X194" s="52"/>
      <c r="Y194" s="52"/>
      <c r="Z194" s="52"/>
      <c r="AA194" s="50"/>
      <c r="AB194" s="52"/>
      <c r="AC194" s="50"/>
      <c r="AD194" s="52"/>
      <c r="AE194" s="50"/>
      <c r="AF194" s="52"/>
      <c r="AG194" s="50"/>
      <c r="AH194" s="50"/>
      <c r="AI194" s="50"/>
      <c r="AJ194" s="50"/>
      <c r="AK194" s="50"/>
      <c r="AL194" s="50"/>
      <c r="AM194" s="50"/>
    </row>
    <row r="195" spans="1:39" ht="15.75" customHeight="1" x14ac:dyDescent="0.2">
      <c r="A195" s="52"/>
      <c r="B195" s="52"/>
      <c r="C195" s="196"/>
      <c r="D195" s="196"/>
      <c r="E195" s="196"/>
      <c r="F195" s="196"/>
      <c r="G195" s="197"/>
      <c r="H195" s="196"/>
      <c r="I195" s="52"/>
      <c r="J195" s="52"/>
      <c r="K195" s="52"/>
      <c r="L195" s="52"/>
      <c r="M195" s="52"/>
      <c r="N195" s="52"/>
      <c r="O195" s="52"/>
      <c r="P195" s="52"/>
      <c r="Q195" s="52"/>
      <c r="R195" s="52"/>
      <c r="S195" s="52"/>
      <c r="T195" s="52"/>
      <c r="U195" s="52"/>
      <c r="V195" s="52"/>
      <c r="W195" s="52"/>
      <c r="X195" s="52"/>
      <c r="Y195" s="52"/>
      <c r="Z195" s="52"/>
      <c r="AA195" s="50"/>
      <c r="AB195" s="52"/>
      <c r="AC195" s="50"/>
      <c r="AD195" s="52"/>
      <c r="AE195" s="50"/>
      <c r="AF195" s="52"/>
      <c r="AG195" s="50"/>
      <c r="AH195" s="50"/>
      <c r="AI195" s="50"/>
      <c r="AJ195" s="50"/>
      <c r="AK195" s="50"/>
      <c r="AL195" s="50"/>
      <c r="AM195" s="50"/>
    </row>
    <row r="196" spans="1:39" ht="15.75" customHeight="1" x14ac:dyDescent="0.2">
      <c r="A196" s="52"/>
      <c r="B196" s="52"/>
      <c r="C196" s="196"/>
      <c r="D196" s="196"/>
      <c r="E196" s="196"/>
      <c r="F196" s="196"/>
      <c r="G196" s="197"/>
      <c r="H196" s="196"/>
      <c r="I196" s="52"/>
      <c r="J196" s="52"/>
      <c r="K196" s="52"/>
      <c r="L196" s="52"/>
      <c r="M196" s="52"/>
      <c r="N196" s="52"/>
      <c r="O196" s="52"/>
      <c r="P196" s="52"/>
      <c r="Q196" s="52"/>
      <c r="R196" s="52"/>
      <c r="S196" s="52"/>
      <c r="T196" s="52"/>
      <c r="U196" s="52"/>
      <c r="V196" s="52"/>
      <c r="W196" s="52"/>
      <c r="X196" s="52"/>
      <c r="Y196" s="52"/>
      <c r="Z196" s="52"/>
      <c r="AA196" s="50"/>
      <c r="AB196" s="52"/>
      <c r="AC196" s="50"/>
      <c r="AD196" s="52"/>
      <c r="AE196" s="50"/>
      <c r="AF196" s="52"/>
      <c r="AG196" s="50"/>
      <c r="AH196" s="50"/>
      <c r="AI196" s="50"/>
      <c r="AJ196" s="50"/>
      <c r="AK196" s="50"/>
      <c r="AL196" s="50"/>
      <c r="AM196" s="50"/>
    </row>
    <row r="197" spans="1:39" ht="15.75" customHeight="1" x14ac:dyDescent="0.2">
      <c r="A197" s="52"/>
      <c r="B197" s="52"/>
      <c r="C197" s="196"/>
      <c r="D197" s="196"/>
      <c r="E197" s="196"/>
      <c r="F197" s="196"/>
      <c r="G197" s="197"/>
      <c r="H197" s="196"/>
      <c r="I197" s="52"/>
      <c r="J197" s="52"/>
      <c r="K197" s="52"/>
      <c r="L197" s="52"/>
      <c r="M197" s="52"/>
      <c r="N197" s="52"/>
      <c r="O197" s="52"/>
      <c r="P197" s="52"/>
      <c r="Q197" s="52"/>
      <c r="R197" s="52"/>
      <c r="S197" s="52"/>
      <c r="T197" s="52"/>
      <c r="U197" s="52"/>
      <c r="V197" s="52"/>
      <c r="W197" s="52"/>
      <c r="X197" s="52"/>
      <c r="Y197" s="52"/>
      <c r="Z197" s="52"/>
      <c r="AA197" s="50"/>
      <c r="AB197" s="52"/>
      <c r="AC197" s="50"/>
      <c r="AD197" s="52"/>
      <c r="AE197" s="50"/>
      <c r="AF197" s="52"/>
      <c r="AG197" s="50"/>
      <c r="AH197" s="50"/>
      <c r="AI197" s="50"/>
      <c r="AJ197" s="50"/>
      <c r="AK197" s="50"/>
      <c r="AL197" s="50"/>
      <c r="AM197" s="50"/>
    </row>
    <row r="198" spans="1:39" ht="15.75" customHeight="1" x14ac:dyDescent="0.2">
      <c r="A198" s="52"/>
      <c r="B198" s="52"/>
      <c r="C198" s="196"/>
      <c r="D198" s="196"/>
      <c r="E198" s="196"/>
      <c r="F198" s="196"/>
      <c r="G198" s="197"/>
      <c r="H198" s="196"/>
      <c r="I198" s="52"/>
      <c r="J198" s="52"/>
      <c r="K198" s="52"/>
      <c r="L198" s="52"/>
      <c r="M198" s="52"/>
      <c r="N198" s="52"/>
      <c r="O198" s="52"/>
      <c r="P198" s="52"/>
      <c r="Q198" s="52"/>
      <c r="R198" s="52"/>
      <c r="S198" s="52"/>
      <c r="T198" s="52"/>
      <c r="U198" s="52"/>
      <c r="V198" s="52"/>
      <c r="W198" s="52"/>
      <c r="X198" s="52"/>
      <c r="Y198" s="52"/>
      <c r="Z198" s="52"/>
      <c r="AA198" s="50"/>
      <c r="AB198" s="52"/>
      <c r="AC198" s="50"/>
      <c r="AD198" s="52"/>
      <c r="AE198" s="50"/>
      <c r="AF198" s="52"/>
      <c r="AG198" s="50"/>
      <c r="AH198" s="50"/>
      <c r="AI198" s="50"/>
      <c r="AJ198" s="50"/>
      <c r="AK198" s="50"/>
      <c r="AL198" s="50"/>
      <c r="AM198" s="50"/>
    </row>
    <row r="199" spans="1:39" ht="15.75" customHeight="1" x14ac:dyDescent="0.2">
      <c r="A199" s="52"/>
      <c r="B199" s="52"/>
      <c r="C199" s="196"/>
      <c r="D199" s="196"/>
      <c r="E199" s="196"/>
      <c r="F199" s="196"/>
      <c r="G199" s="197"/>
      <c r="H199" s="196"/>
      <c r="I199" s="52"/>
      <c r="J199" s="52"/>
      <c r="K199" s="52"/>
      <c r="L199" s="52"/>
      <c r="M199" s="52"/>
      <c r="N199" s="52"/>
      <c r="O199" s="52"/>
      <c r="P199" s="52"/>
      <c r="Q199" s="52"/>
      <c r="R199" s="52"/>
      <c r="S199" s="52"/>
      <c r="T199" s="52"/>
      <c r="U199" s="52"/>
      <c r="V199" s="52"/>
      <c r="W199" s="52"/>
      <c r="X199" s="52"/>
      <c r="Y199" s="52"/>
      <c r="Z199" s="52"/>
      <c r="AA199" s="50"/>
      <c r="AB199" s="52"/>
      <c r="AC199" s="50"/>
      <c r="AD199" s="52"/>
      <c r="AE199" s="50"/>
      <c r="AF199" s="52"/>
      <c r="AG199" s="50"/>
      <c r="AH199" s="50"/>
      <c r="AI199" s="50"/>
      <c r="AJ199" s="50"/>
      <c r="AK199" s="50"/>
      <c r="AL199" s="50"/>
      <c r="AM199" s="50"/>
    </row>
    <row r="200" spans="1:39" ht="15.75" customHeight="1" x14ac:dyDescent="0.2">
      <c r="A200" s="52"/>
      <c r="B200" s="52"/>
      <c r="C200" s="196"/>
      <c r="D200" s="196"/>
      <c r="E200" s="196"/>
      <c r="F200" s="196"/>
      <c r="G200" s="197"/>
      <c r="H200" s="196"/>
      <c r="I200" s="52"/>
      <c r="J200" s="52"/>
      <c r="K200" s="52"/>
      <c r="L200" s="52"/>
      <c r="M200" s="52"/>
      <c r="N200" s="52"/>
      <c r="O200" s="52"/>
      <c r="P200" s="52"/>
      <c r="Q200" s="52"/>
      <c r="R200" s="52"/>
      <c r="S200" s="52"/>
      <c r="T200" s="52"/>
      <c r="U200" s="52"/>
      <c r="V200" s="52"/>
      <c r="W200" s="52"/>
      <c r="X200" s="52"/>
      <c r="Y200" s="52"/>
      <c r="Z200" s="52"/>
      <c r="AA200" s="50"/>
      <c r="AB200" s="52"/>
      <c r="AC200" s="50"/>
      <c r="AD200" s="52"/>
      <c r="AE200" s="50"/>
      <c r="AF200" s="52"/>
      <c r="AG200" s="50"/>
      <c r="AH200" s="50"/>
      <c r="AI200" s="50"/>
      <c r="AJ200" s="50"/>
      <c r="AK200" s="50"/>
      <c r="AL200" s="50"/>
      <c r="AM200" s="50"/>
    </row>
    <row r="201" spans="1:39" ht="15.75" customHeight="1" x14ac:dyDescent="0.2">
      <c r="A201" s="52"/>
      <c r="B201" s="52"/>
      <c r="C201" s="196"/>
      <c r="D201" s="196"/>
      <c r="E201" s="196"/>
      <c r="F201" s="196"/>
      <c r="G201" s="197"/>
      <c r="H201" s="196"/>
      <c r="I201" s="52"/>
      <c r="J201" s="52"/>
      <c r="K201" s="52"/>
      <c r="L201" s="52"/>
      <c r="M201" s="52"/>
      <c r="N201" s="52"/>
      <c r="O201" s="52"/>
      <c r="P201" s="52"/>
      <c r="Q201" s="52"/>
      <c r="R201" s="52"/>
      <c r="S201" s="52"/>
      <c r="T201" s="52"/>
      <c r="U201" s="52"/>
      <c r="V201" s="52"/>
      <c r="W201" s="52"/>
      <c r="X201" s="52"/>
      <c r="Y201" s="52"/>
      <c r="Z201" s="52"/>
      <c r="AA201" s="50"/>
      <c r="AB201" s="52"/>
      <c r="AC201" s="50"/>
      <c r="AD201" s="52"/>
      <c r="AE201" s="50"/>
      <c r="AF201" s="52"/>
      <c r="AG201" s="50"/>
      <c r="AH201" s="50"/>
      <c r="AI201" s="50"/>
      <c r="AJ201" s="50"/>
      <c r="AK201" s="50"/>
      <c r="AL201" s="50"/>
      <c r="AM201" s="50"/>
    </row>
    <row r="202" spans="1:39" ht="15.75" customHeight="1" x14ac:dyDescent="0.2">
      <c r="A202" s="52"/>
      <c r="B202" s="52"/>
      <c r="C202" s="196"/>
      <c r="D202" s="196"/>
      <c r="E202" s="196"/>
      <c r="F202" s="196"/>
      <c r="G202" s="197"/>
      <c r="H202" s="196"/>
      <c r="I202" s="52"/>
      <c r="J202" s="52"/>
      <c r="K202" s="52"/>
      <c r="L202" s="52"/>
      <c r="M202" s="52"/>
      <c r="N202" s="52"/>
      <c r="O202" s="52"/>
      <c r="P202" s="52"/>
      <c r="Q202" s="52"/>
      <c r="R202" s="52"/>
      <c r="S202" s="52"/>
      <c r="T202" s="52"/>
      <c r="U202" s="52"/>
      <c r="V202" s="52"/>
      <c r="W202" s="52"/>
      <c r="X202" s="52"/>
      <c r="Y202" s="52"/>
      <c r="Z202" s="52"/>
      <c r="AA202" s="50"/>
      <c r="AB202" s="52"/>
      <c r="AC202" s="50"/>
      <c r="AD202" s="52"/>
      <c r="AE202" s="50"/>
      <c r="AF202" s="52"/>
      <c r="AG202" s="50"/>
      <c r="AH202" s="50"/>
      <c r="AI202" s="50"/>
      <c r="AJ202" s="50"/>
      <c r="AK202" s="50"/>
      <c r="AL202" s="50"/>
      <c r="AM202" s="50"/>
    </row>
    <row r="203" spans="1:39" ht="15.75" customHeight="1" x14ac:dyDescent="0.2">
      <c r="A203" s="52"/>
      <c r="B203" s="52"/>
      <c r="C203" s="196"/>
      <c r="D203" s="196"/>
      <c r="E203" s="196"/>
      <c r="F203" s="196"/>
      <c r="G203" s="197"/>
      <c r="H203" s="196"/>
      <c r="I203" s="52"/>
      <c r="J203" s="52"/>
      <c r="K203" s="52"/>
      <c r="L203" s="52"/>
      <c r="M203" s="52"/>
      <c r="N203" s="52"/>
      <c r="O203" s="52"/>
      <c r="P203" s="52"/>
      <c r="Q203" s="52"/>
      <c r="R203" s="52"/>
      <c r="S203" s="52"/>
      <c r="T203" s="52"/>
      <c r="U203" s="52"/>
      <c r="V203" s="52"/>
      <c r="W203" s="52"/>
      <c r="X203" s="52"/>
      <c r="Y203" s="52"/>
      <c r="Z203" s="52"/>
      <c r="AA203" s="50"/>
      <c r="AB203" s="52"/>
      <c r="AC203" s="50"/>
      <c r="AD203" s="52"/>
      <c r="AE203" s="50"/>
      <c r="AF203" s="52"/>
      <c r="AG203" s="50"/>
      <c r="AH203" s="50"/>
      <c r="AI203" s="50"/>
      <c r="AJ203" s="50"/>
      <c r="AK203" s="50"/>
      <c r="AL203" s="50"/>
      <c r="AM203" s="50"/>
    </row>
    <row r="204" spans="1:39" ht="15.75" customHeight="1" x14ac:dyDescent="0.2">
      <c r="A204" s="52"/>
      <c r="B204" s="52"/>
      <c r="C204" s="196"/>
      <c r="D204" s="198"/>
      <c r="E204" s="198"/>
      <c r="F204" s="198"/>
      <c r="G204" s="197"/>
      <c r="H204" s="196"/>
      <c r="I204" s="52"/>
      <c r="J204" s="52"/>
      <c r="K204" s="52"/>
      <c r="L204" s="52"/>
      <c r="M204" s="52"/>
      <c r="N204" s="52"/>
      <c r="O204" s="52"/>
      <c r="P204" s="52"/>
      <c r="Q204" s="52"/>
      <c r="R204" s="52"/>
      <c r="S204" s="50"/>
      <c r="T204" s="50"/>
      <c r="U204" s="50"/>
      <c r="V204" s="50"/>
      <c r="W204" s="50"/>
      <c r="X204" s="50"/>
      <c r="Y204" s="50"/>
      <c r="Z204" s="50"/>
      <c r="AA204" s="50"/>
      <c r="AB204" s="52"/>
      <c r="AC204" s="50"/>
      <c r="AD204" s="52"/>
      <c r="AE204" s="50"/>
      <c r="AF204" s="52"/>
      <c r="AG204" s="50"/>
      <c r="AH204" s="50"/>
      <c r="AI204" s="50"/>
      <c r="AJ204" s="50"/>
      <c r="AK204" s="50"/>
      <c r="AL204" s="50"/>
      <c r="AM204" s="50"/>
    </row>
    <row r="205" spans="1:39" ht="15.75" customHeight="1" x14ac:dyDescent="0.2">
      <c r="A205" s="52"/>
      <c r="B205" s="52"/>
      <c r="C205" s="196"/>
      <c r="D205" s="198"/>
      <c r="E205" s="198"/>
      <c r="F205" s="198"/>
      <c r="G205" s="197"/>
      <c r="H205" s="196"/>
      <c r="I205" s="52"/>
      <c r="J205" s="52"/>
      <c r="K205" s="52"/>
      <c r="L205" s="52"/>
      <c r="M205" s="52"/>
      <c r="N205" s="52"/>
      <c r="O205" s="52"/>
      <c r="P205" s="52"/>
      <c r="Q205" s="52"/>
      <c r="R205" s="52"/>
      <c r="S205" s="50"/>
      <c r="T205" s="50"/>
      <c r="U205" s="50"/>
      <c r="V205" s="50"/>
      <c r="W205" s="50"/>
      <c r="X205" s="50"/>
      <c r="Y205" s="50"/>
      <c r="Z205" s="50"/>
      <c r="AA205" s="50"/>
      <c r="AB205" s="52"/>
      <c r="AC205" s="50"/>
      <c r="AD205" s="52"/>
      <c r="AE205" s="50"/>
      <c r="AF205" s="52"/>
      <c r="AG205" s="50"/>
      <c r="AH205" s="50"/>
      <c r="AI205" s="50"/>
      <c r="AJ205" s="50"/>
      <c r="AK205" s="50"/>
      <c r="AL205" s="50"/>
      <c r="AM205" s="50"/>
    </row>
    <row r="206" spans="1:39" ht="15.75" customHeight="1" x14ac:dyDescent="0.2">
      <c r="A206" s="52"/>
      <c r="B206" s="52"/>
      <c r="C206" s="196"/>
      <c r="D206" s="196"/>
      <c r="E206" s="196"/>
      <c r="F206" s="196"/>
      <c r="G206" s="197"/>
      <c r="H206" s="196"/>
      <c r="I206" s="52"/>
      <c r="J206" s="52"/>
      <c r="K206" s="52"/>
      <c r="L206" s="52"/>
      <c r="M206" s="52"/>
      <c r="N206" s="52"/>
      <c r="O206" s="52"/>
      <c r="P206" s="52"/>
      <c r="Q206" s="52"/>
      <c r="R206" s="52"/>
      <c r="S206" s="50"/>
      <c r="T206" s="50"/>
      <c r="U206" s="50"/>
      <c r="V206" s="50"/>
      <c r="W206" s="50"/>
      <c r="X206" s="50"/>
      <c r="Y206" s="50"/>
      <c r="Z206" s="50"/>
      <c r="AA206" s="50"/>
      <c r="AB206" s="52"/>
      <c r="AC206" s="50"/>
      <c r="AD206" s="52"/>
      <c r="AE206" s="50"/>
      <c r="AF206" s="52"/>
      <c r="AG206" s="50"/>
      <c r="AH206" s="50"/>
      <c r="AI206" s="50"/>
      <c r="AJ206" s="50"/>
      <c r="AK206" s="50"/>
      <c r="AL206" s="50"/>
      <c r="AM206" s="50"/>
    </row>
    <row r="207" spans="1:39" ht="15.75" customHeight="1" x14ac:dyDescent="0.2">
      <c r="A207" s="52"/>
      <c r="B207" s="52"/>
      <c r="C207" s="196"/>
      <c r="D207" s="196"/>
      <c r="E207" s="196"/>
      <c r="F207" s="196"/>
      <c r="G207" s="199"/>
      <c r="H207" s="196"/>
      <c r="I207" s="52"/>
      <c r="J207" s="52"/>
      <c r="K207" s="52"/>
      <c r="L207" s="52"/>
      <c r="M207" s="52"/>
      <c r="N207" s="52"/>
      <c r="O207" s="52"/>
      <c r="P207" s="52"/>
      <c r="Q207" s="52"/>
      <c r="R207" s="52"/>
      <c r="S207" s="50"/>
      <c r="T207" s="50"/>
      <c r="U207" s="50"/>
      <c r="V207" s="50"/>
      <c r="W207" s="50"/>
      <c r="X207" s="50"/>
      <c r="Y207" s="50"/>
      <c r="Z207" s="50"/>
      <c r="AA207" s="50"/>
      <c r="AB207" s="52"/>
      <c r="AC207" s="50"/>
      <c r="AD207" s="52"/>
      <c r="AE207" s="50"/>
      <c r="AF207" s="52"/>
      <c r="AG207" s="50"/>
      <c r="AH207" s="50"/>
      <c r="AI207" s="50"/>
      <c r="AJ207" s="50"/>
      <c r="AK207" s="50"/>
      <c r="AL207" s="50"/>
      <c r="AM207" s="50"/>
    </row>
    <row r="208" spans="1:39" ht="15.75" customHeight="1" x14ac:dyDescent="0.2">
      <c r="A208" s="52"/>
      <c r="B208" s="52"/>
      <c r="C208" s="196"/>
      <c r="D208" s="196"/>
      <c r="E208" s="196"/>
      <c r="F208" s="196"/>
      <c r="G208" s="199"/>
      <c r="H208" s="196"/>
      <c r="I208" s="52"/>
      <c r="J208" s="52"/>
      <c r="K208" s="52"/>
      <c r="L208" s="52"/>
      <c r="M208" s="52"/>
      <c r="N208" s="52"/>
      <c r="O208" s="52"/>
      <c r="P208" s="52"/>
      <c r="Q208" s="52"/>
      <c r="R208" s="52"/>
      <c r="S208" s="50"/>
      <c r="T208" s="50"/>
      <c r="U208" s="50"/>
      <c r="V208" s="50"/>
      <c r="W208" s="50"/>
      <c r="X208" s="50"/>
      <c r="Y208" s="50"/>
      <c r="Z208" s="50"/>
      <c r="AA208" s="50"/>
      <c r="AB208" s="52"/>
      <c r="AC208" s="50"/>
      <c r="AD208" s="52"/>
      <c r="AE208" s="50"/>
      <c r="AF208" s="52"/>
      <c r="AG208" s="50"/>
      <c r="AH208" s="50"/>
      <c r="AI208" s="50"/>
      <c r="AJ208" s="50"/>
      <c r="AK208" s="50"/>
      <c r="AL208" s="50"/>
      <c r="AM208" s="50"/>
    </row>
    <row r="209" spans="1:39" ht="15.75" customHeight="1" x14ac:dyDescent="0.2">
      <c r="A209" s="52"/>
      <c r="B209" s="52"/>
      <c r="C209" s="196"/>
      <c r="D209" s="196"/>
      <c r="E209" s="196"/>
      <c r="F209" s="196"/>
      <c r="G209" s="199"/>
      <c r="H209" s="196"/>
      <c r="I209" s="52"/>
      <c r="J209" s="52"/>
      <c r="K209" s="52"/>
      <c r="L209" s="52"/>
      <c r="M209" s="52"/>
      <c r="N209" s="52"/>
      <c r="O209" s="52"/>
      <c r="P209" s="52"/>
      <c r="Q209" s="52"/>
      <c r="R209" s="52"/>
      <c r="S209" s="50"/>
      <c r="T209" s="50"/>
      <c r="U209" s="50"/>
      <c r="V209" s="50"/>
      <c r="W209" s="50"/>
      <c r="X209" s="50"/>
      <c r="Y209" s="50"/>
      <c r="Z209" s="50"/>
      <c r="AA209" s="50"/>
      <c r="AB209" s="52"/>
      <c r="AC209" s="50"/>
      <c r="AD209" s="52"/>
      <c r="AE209" s="50"/>
      <c r="AF209" s="52"/>
      <c r="AG209" s="50"/>
      <c r="AH209" s="50"/>
      <c r="AI209" s="50"/>
      <c r="AJ209" s="50"/>
      <c r="AK209" s="50"/>
      <c r="AL209" s="50"/>
      <c r="AM209" s="50"/>
    </row>
    <row r="210" spans="1:39" ht="15.75" customHeight="1" x14ac:dyDescent="0.15">
      <c r="A210" s="52"/>
      <c r="B210" s="52"/>
      <c r="C210" s="52"/>
      <c r="D210" s="52"/>
      <c r="E210" s="52"/>
      <c r="F210" s="52"/>
      <c r="G210" s="52"/>
      <c r="H210" s="52"/>
      <c r="I210" s="52"/>
      <c r="J210" s="52"/>
      <c r="K210" s="52"/>
      <c r="L210" s="52"/>
      <c r="M210" s="52"/>
      <c r="N210" s="52"/>
      <c r="O210" s="52"/>
      <c r="P210" s="52"/>
      <c r="Q210" s="52"/>
      <c r="R210" s="52"/>
      <c r="S210" s="50"/>
      <c r="T210" s="50"/>
      <c r="U210" s="50"/>
      <c r="V210" s="50"/>
      <c r="W210" s="50"/>
      <c r="X210" s="50"/>
      <c r="Y210" s="50"/>
      <c r="Z210" s="50"/>
      <c r="AA210" s="50"/>
      <c r="AB210" s="52"/>
      <c r="AC210" s="50"/>
      <c r="AD210" s="52"/>
      <c r="AE210" s="50"/>
      <c r="AF210" s="52"/>
      <c r="AG210" s="50"/>
      <c r="AH210" s="50"/>
      <c r="AI210" s="50"/>
      <c r="AJ210" s="50"/>
      <c r="AK210" s="50"/>
      <c r="AL210" s="50"/>
      <c r="AM210" s="50"/>
    </row>
    <row r="211" spans="1:39" ht="15.75" customHeight="1" x14ac:dyDescent="0.15">
      <c r="A211" s="52"/>
      <c r="B211" s="52"/>
      <c r="C211" s="52"/>
      <c r="D211" s="52"/>
      <c r="E211" s="52"/>
      <c r="F211" s="52"/>
      <c r="G211" s="51"/>
      <c r="H211" s="51"/>
      <c r="I211" s="51"/>
      <c r="J211" s="51"/>
      <c r="K211" s="51"/>
      <c r="L211" s="51"/>
      <c r="M211" s="51"/>
      <c r="N211" s="51"/>
      <c r="O211" s="52"/>
      <c r="P211" s="52"/>
      <c r="Q211" s="52"/>
      <c r="R211" s="52"/>
      <c r="S211" s="50"/>
      <c r="T211" s="50"/>
      <c r="U211" s="50"/>
      <c r="V211" s="50"/>
      <c r="W211" s="50"/>
      <c r="X211" s="50"/>
      <c r="Y211" s="50"/>
      <c r="Z211" s="50"/>
      <c r="AA211" s="50"/>
      <c r="AB211" s="52"/>
      <c r="AC211" s="50"/>
      <c r="AD211" s="52"/>
      <c r="AE211" s="50"/>
      <c r="AF211" s="52"/>
      <c r="AG211" s="50"/>
      <c r="AH211" s="50"/>
      <c r="AI211" s="50"/>
      <c r="AJ211" s="50"/>
      <c r="AK211" s="50"/>
      <c r="AL211" s="50"/>
      <c r="AM211" s="50"/>
    </row>
    <row r="212" spans="1:39" ht="15.75" customHeight="1" x14ac:dyDescent="0.15">
      <c r="A212" s="51"/>
      <c r="B212" s="51"/>
      <c r="C212" s="51"/>
      <c r="D212" s="51"/>
      <c r="E212" s="51"/>
      <c r="F212" s="51"/>
      <c r="G212" s="51"/>
      <c r="H212" s="51"/>
      <c r="I212" s="51"/>
      <c r="J212" s="51"/>
      <c r="K212" s="51"/>
      <c r="L212" s="51"/>
      <c r="M212" s="51"/>
      <c r="N212" s="51"/>
      <c r="O212" s="52"/>
      <c r="P212" s="52"/>
      <c r="Q212" s="52"/>
      <c r="R212" s="52"/>
      <c r="S212" s="50"/>
      <c r="T212" s="50"/>
      <c r="U212" s="50"/>
      <c r="V212" s="50"/>
      <c r="W212" s="50"/>
      <c r="X212" s="50"/>
      <c r="Y212" s="50"/>
      <c r="Z212" s="50"/>
      <c r="AA212" s="50"/>
      <c r="AB212" s="52"/>
      <c r="AC212" s="50"/>
      <c r="AD212" s="52"/>
      <c r="AE212" s="50"/>
      <c r="AF212" s="52"/>
      <c r="AG212" s="50"/>
      <c r="AH212" s="50"/>
      <c r="AI212" s="50"/>
      <c r="AJ212" s="50"/>
      <c r="AK212" s="50"/>
      <c r="AL212" s="50"/>
      <c r="AM212" s="50"/>
    </row>
    <row r="213" spans="1:39" ht="15.75" customHeight="1" x14ac:dyDescent="0.15">
      <c r="A213" s="51"/>
      <c r="B213" s="51"/>
      <c r="C213" s="428"/>
      <c r="D213" s="394"/>
      <c r="E213" s="395"/>
      <c r="F213" s="200"/>
      <c r="G213" s="51"/>
      <c r="H213" s="51"/>
      <c r="I213" s="51"/>
      <c r="J213" s="51"/>
      <c r="K213" s="51"/>
      <c r="L213" s="51"/>
      <c r="M213" s="51"/>
      <c r="N213" s="51"/>
      <c r="O213" s="52"/>
      <c r="P213" s="52"/>
      <c r="Q213" s="52"/>
      <c r="R213" s="52"/>
      <c r="S213" s="50"/>
      <c r="T213" s="50"/>
      <c r="U213" s="50"/>
      <c r="V213" s="50"/>
      <c r="W213" s="50"/>
      <c r="X213" s="50"/>
      <c r="Y213" s="50"/>
      <c r="Z213" s="50"/>
      <c r="AA213" s="50"/>
      <c r="AB213" s="52"/>
      <c r="AC213" s="50"/>
      <c r="AD213" s="52"/>
      <c r="AE213" s="50"/>
      <c r="AF213" s="52"/>
      <c r="AG213" s="50"/>
      <c r="AH213" s="50"/>
      <c r="AI213" s="50"/>
      <c r="AJ213" s="50"/>
      <c r="AK213" s="50"/>
      <c r="AL213" s="50"/>
      <c r="AM213" s="50"/>
    </row>
    <row r="214" spans="1:39" ht="15.75" customHeight="1" x14ac:dyDescent="0.15">
      <c r="A214" s="51"/>
      <c r="B214" s="51"/>
      <c r="C214" s="51"/>
      <c r="D214" s="51"/>
      <c r="E214" s="51"/>
      <c r="F214" s="51"/>
      <c r="G214" s="51"/>
      <c r="H214" s="51"/>
      <c r="I214" s="51"/>
      <c r="J214" s="201"/>
      <c r="K214" s="51"/>
      <c r="L214" s="51"/>
      <c r="M214" s="51"/>
      <c r="N214" s="51"/>
      <c r="O214" s="202"/>
      <c r="P214" s="202"/>
      <c r="Q214" s="202"/>
      <c r="R214" s="202"/>
      <c r="S214" s="54"/>
      <c r="T214" s="54"/>
      <c r="U214" s="54"/>
      <c r="V214" s="54"/>
      <c r="W214" s="54"/>
      <c r="X214" s="54"/>
      <c r="Y214" s="54"/>
      <c r="Z214" s="54"/>
      <c r="AA214" s="54"/>
      <c r="AB214" s="202"/>
      <c r="AC214" s="54"/>
      <c r="AD214" s="202"/>
      <c r="AE214" s="54"/>
      <c r="AF214" s="202"/>
      <c r="AG214" s="54"/>
      <c r="AH214" s="54"/>
      <c r="AI214" s="54"/>
      <c r="AJ214" s="54"/>
      <c r="AK214" s="54"/>
      <c r="AL214" s="54"/>
      <c r="AM214" s="54"/>
    </row>
    <row r="215" spans="1:39" ht="15.75" customHeight="1" x14ac:dyDescent="0.15">
      <c r="A215" s="51"/>
      <c r="B215" s="51"/>
      <c r="C215" s="51"/>
      <c r="D215" s="51"/>
      <c r="E215" s="51"/>
      <c r="F215" s="51"/>
      <c r="G215" s="51"/>
      <c r="H215" s="51"/>
      <c r="I215" s="51"/>
      <c r="J215" s="201"/>
      <c r="K215" s="51"/>
      <c r="L215" s="51"/>
      <c r="M215" s="51"/>
      <c r="N215" s="51"/>
      <c r="O215" s="202"/>
      <c r="P215" s="202"/>
      <c r="Q215" s="202"/>
      <c r="R215" s="202"/>
      <c r="S215" s="54"/>
      <c r="T215" s="54"/>
      <c r="U215" s="54"/>
      <c r="V215" s="54"/>
      <c r="W215" s="54"/>
      <c r="X215" s="54"/>
      <c r="Y215" s="54"/>
      <c r="Z215" s="54"/>
      <c r="AA215" s="54"/>
      <c r="AB215" s="202"/>
      <c r="AC215" s="54"/>
      <c r="AD215" s="202"/>
      <c r="AE215" s="54"/>
      <c r="AF215" s="202"/>
      <c r="AG215" s="54"/>
      <c r="AH215" s="54"/>
      <c r="AI215" s="54"/>
      <c r="AJ215" s="54"/>
      <c r="AK215" s="54"/>
      <c r="AL215" s="54"/>
      <c r="AM215" s="54"/>
    </row>
    <row r="216" spans="1:39" ht="15.75" customHeight="1" x14ac:dyDescent="0.15">
      <c r="A216" s="51"/>
      <c r="B216" s="51"/>
      <c r="C216" s="51"/>
      <c r="D216" s="51"/>
      <c r="E216" s="51"/>
      <c r="F216" s="51"/>
      <c r="G216" s="51"/>
      <c r="H216" s="51"/>
      <c r="I216" s="51"/>
      <c r="J216" s="201"/>
      <c r="K216" s="201"/>
      <c r="L216" s="51"/>
      <c r="M216" s="51"/>
      <c r="N216" s="51"/>
      <c r="O216" s="202"/>
      <c r="P216" s="202"/>
      <c r="Q216" s="202"/>
      <c r="R216" s="202"/>
      <c r="S216" s="54"/>
      <c r="T216" s="54"/>
      <c r="U216" s="54"/>
      <c r="V216" s="54"/>
      <c r="W216" s="54"/>
      <c r="X216" s="54"/>
      <c r="Y216" s="54"/>
      <c r="Z216" s="54"/>
      <c r="AA216" s="54"/>
      <c r="AB216" s="202"/>
      <c r="AC216" s="54"/>
      <c r="AD216" s="202"/>
      <c r="AE216" s="54"/>
      <c r="AF216" s="202"/>
      <c r="AG216" s="54"/>
      <c r="AH216" s="54"/>
      <c r="AI216" s="54"/>
      <c r="AJ216" s="54"/>
      <c r="AK216" s="54"/>
      <c r="AL216" s="54"/>
      <c r="AM216" s="54"/>
    </row>
    <row r="217" spans="1:39" ht="15.75" customHeight="1" x14ac:dyDescent="0.15">
      <c r="A217" s="51"/>
      <c r="B217" s="51"/>
      <c r="C217" s="51"/>
      <c r="D217" s="51"/>
      <c r="E217" s="51"/>
      <c r="F217" s="51"/>
      <c r="G217" s="51"/>
      <c r="H217" s="51"/>
      <c r="I217" s="51"/>
      <c r="J217" s="201"/>
      <c r="K217" s="51"/>
      <c r="L217" s="51"/>
      <c r="M217" s="51"/>
      <c r="N217" s="51"/>
      <c r="O217" s="202"/>
      <c r="P217" s="202"/>
      <c r="Q217" s="202"/>
      <c r="R217" s="202"/>
      <c r="S217" s="54"/>
      <c r="T217" s="54"/>
      <c r="U217" s="54"/>
      <c r="V217" s="54"/>
      <c r="W217" s="54"/>
      <c r="X217" s="54"/>
      <c r="Y217" s="54"/>
      <c r="Z217" s="54"/>
      <c r="AA217" s="54"/>
      <c r="AB217" s="202"/>
      <c r="AC217" s="54"/>
      <c r="AD217" s="202"/>
      <c r="AE217" s="54"/>
      <c r="AF217" s="202"/>
      <c r="AG217" s="54"/>
      <c r="AH217" s="54"/>
      <c r="AI217" s="54"/>
      <c r="AJ217" s="54"/>
      <c r="AK217" s="54"/>
      <c r="AL217" s="54"/>
      <c r="AM217" s="54"/>
    </row>
    <row r="218" spans="1:39" ht="15.75" customHeight="1" x14ac:dyDescent="0.15">
      <c r="A218" s="51"/>
      <c r="B218" s="51"/>
      <c r="C218" s="51"/>
      <c r="D218" s="51"/>
      <c r="E218" s="51"/>
      <c r="F218" s="51"/>
      <c r="G218" s="51"/>
      <c r="H218" s="51"/>
      <c r="I218" s="51"/>
      <c r="J218" s="203"/>
      <c r="K218" s="101"/>
      <c r="L218" s="51"/>
      <c r="M218" s="51"/>
      <c r="N218" s="51"/>
      <c r="O218" s="202"/>
      <c r="P218" s="202"/>
      <c r="Q218" s="202"/>
      <c r="R218" s="202"/>
      <c r="S218" s="54"/>
      <c r="T218" s="54"/>
      <c r="U218" s="54"/>
      <c r="V218" s="54"/>
      <c r="W218" s="54"/>
      <c r="X218" s="54"/>
      <c r="Y218" s="54"/>
      <c r="Z218" s="54"/>
      <c r="AA218" s="54"/>
      <c r="AB218" s="202"/>
      <c r="AC218" s="54"/>
      <c r="AD218" s="202"/>
      <c r="AE218" s="54"/>
      <c r="AF218" s="202"/>
      <c r="AG218" s="54"/>
      <c r="AH218" s="54"/>
      <c r="AI218" s="54"/>
      <c r="AJ218" s="54"/>
      <c r="AK218" s="54"/>
      <c r="AL218" s="54"/>
      <c r="AM218" s="54"/>
    </row>
    <row r="219" spans="1:39" ht="15.75" customHeight="1" x14ac:dyDescent="0.15">
      <c r="A219" s="51"/>
      <c r="B219" s="51"/>
      <c r="C219" s="428"/>
      <c r="D219" s="394"/>
      <c r="E219" s="395"/>
      <c r="F219" s="200"/>
      <c r="G219" s="51"/>
      <c r="H219" s="51"/>
      <c r="I219" s="51"/>
      <c r="J219" s="203"/>
      <c r="K219" s="101"/>
      <c r="L219" s="51"/>
      <c r="M219" s="51"/>
      <c r="N219" s="51"/>
      <c r="O219" s="202"/>
      <c r="P219" s="202"/>
      <c r="Q219" s="202"/>
      <c r="R219" s="202"/>
      <c r="S219" s="54"/>
      <c r="T219" s="54"/>
      <c r="U219" s="54"/>
      <c r="V219" s="54"/>
      <c r="W219" s="54"/>
      <c r="X219" s="54"/>
      <c r="Y219" s="54"/>
      <c r="Z219" s="54"/>
      <c r="AA219" s="54"/>
      <c r="AB219" s="202"/>
      <c r="AC219" s="54"/>
      <c r="AD219" s="202"/>
      <c r="AE219" s="54"/>
      <c r="AF219" s="202"/>
      <c r="AG219" s="54"/>
      <c r="AH219" s="54"/>
      <c r="AI219" s="54"/>
      <c r="AJ219" s="54"/>
      <c r="AK219" s="54"/>
      <c r="AL219" s="54"/>
      <c r="AM219" s="54"/>
    </row>
    <row r="220" spans="1:39" ht="15.75" customHeight="1" x14ac:dyDescent="0.15">
      <c r="A220" s="51"/>
      <c r="B220" s="51"/>
      <c r="C220" s="51"/>
      <c r="D220" s="51"/>
      <c r="E220" s="51"/>
      <c r="F220" s="51"/>
      <c r="G220" s="51"/>
      <c r="H220" s="51"/>
      <c r="I220" s="51"/>
      <c r="J220" s="203"/>
      <c r="K220" s="101"/>
      <c r="L220" s="51"/>
      <c r="M220" s="51"/>
      <c r="N220" s="51"/>
      <c r="O220" s="202"/>
      <c r="P220" s="202"/>
      <c r="Q220" s="202"/>
      <c r="R220" s="202"/>
      <c r="S220" s="54"/>
      <c r="T220" s="54"/>
      <c r="U220" s="54"/>
      <c r="V220" s="54"/>
      <c r="W220" s="54"/>
      <c r="X220" s="54"/>
      <c r="Y220" s="54"/>
      <c r="Z220" s="54"/>
      <c r="AA220" s="54"/>
      <c r="AB220" s="202"/>
      <c r="AC220" s="54"/>
      <c r="AD220" s="202"/>
      <c r="AE220" s="54"/>
      <c r="AF220" s="202"/>
      <c r="AG220" s="54"/>
      <c r="AH220" s="54"/>
      <c r="AI220" s="54"/>
      <c r="AJ220" s="54"/>
      <c r="AK220" s="54"/>
      <c r="AL220" s="54"/>
      <c r="AM220" s="54"/>
    </row>
    <row r="221" spans="1:39" ht="15.75" customHeight="1" x14ac:dyDescent="0.15">
      <c r="A221" s="51"/>
      <c r="B221" s="51"/>
      <c r="C221" s="51"/>
      <c r="D221" s="51"/>
      <c r="E221" s="51"/>
      <c r="F221" s="51"/>
      <c r="G221" s="51"/>
      <c r="H221" s="51"/>
      <c r="I221" s="51"/>
      <c r="J221" s="203"/>
      <c r="K221" s="101"/>
      <c r="L221" s="51"/>
      <c r="M221" s="51"/>
      <c r="N221" s="51"/>
      <c r="O221" s="202"/>
      <c r="P221" s="202"/>
      <c r="Q221" s="202"/>
      <c r="R221" s="202"/>
      <c r="S221" s="54"/>
      <c r="T221" s="54"/>
      <c r="U221" s="54"/>
      <c r="V221" s="54"/>
      <c r="W221" s="54"/>
      <c r="X221" s="54"/>
      <c r="Y221" s="54"/>
      <c r="Z221" s="54"/>
      <c r="AA221" s="54"/>
      <c r="AB221" s="202"/>
      <c r="AC221" s="54"/>
      <c r="AD221" s="202"/>
      <c r="AE221" s="54"/>
      <c r="AF221" s="202"/>
      <c r="AG221" s="54"/>
      <c r="AH221" s="54"/>
      <c r="AI221" s="54"/>
      <c r="AJ221" s="54"/>
      <c r="AK221" s="54"/>
      <c r="AL221" s="54"/>
      <c r="AM221" s="54"/>
    </row>
    <row r="222" spans="1:39" ht="15.75" customHeight="1" x14ac:dyDescent="0.15">
      <c r="A222" s="51"/>
      <c r="B222" s="51"/>
      <c r="C222" s="51"/>
      <c r="D222" s="51"/>
      <c r="E222" s="51"/>
      <c r="F222" s="51"/>
      <c r="G222" s="51"/>
      <c r="H222" s="51"/>
      <c r="I222" s="51"/>
      <c r="J222" s="203"/>
      <c r="K222" s="101"/>
      <c r="L222" s="51"/>
      <c r="M222" s="51"/>
      <c r="N222" s="51"/>
      <c r="O222" s="202"/>
      <c r="P222" s="202"/>
      <c r="Q222" s="202"/>
      <c r="R222" s="202"/>
      <c r="S222" s="54"/>
      <c r="T222" s="54"/>
      <c r="U222" s="54"/>
      <c r="V222" s="54"/>
      <c r="W222" s="54"/>
      <c r="X222" s="54"/>
      <c r="Y222" s="54"/>
      <c r="Z222" s="54"/>
      <c r="AA222" s="54"/>
      <c r="AB222" s="202"/>
      <c r="AC222" s="54"/>
      <c r="AD222" s="202"/>
      <c r="AE222" s="54"/>
      <c r="AF222" s="202"/>
      <c r="AG222" s="54"/>
      <c r="AH222" s="54"/>
      <c r="AI222" s="54"/>
      <c r="AJ222" s="54"/>
      <c r="AK222" s="54"/>
      <c r="AL222" s="54"/>
      <c r="AM222" s="54"/>
    </row>
    <row r="223" spans="1:39" ht="15.75" customHeight="1" x14ac:dyDescent="0.15">
      <c r="A223" s="51"/>
      <c r="B223" s="51"/>
      <c r="C223" s="51"/>
      <c r="D223" s="51"/>
      <c r="E223" s="51"/>
      <c r="F223" s="51"/>
      <c r="G223" s="51"/>
      <c r="H223" s="51"/>
      <c r="I223" s="51"/>
      <c r="J223" s="203"/>
      <c r="K223" s="101"/>
      <c r="L223" s="51"/>
      <c r="M223" s="51"/>
      <c r="N223" s="51"/>
      <c r="O223" s="202"/>
      <c r="P223" s="202"/>
      <c r="Q223" s="202"/>
      <c r="R223" s="202"/>
      <c r="S223" s="54"/>
      <c r="T223" s="54"/>
      <c r="U223" s="54"/>
      <c r="V223" s="54"/>
      <c r="W223" s="54"/>
      <c r="X223" s="54"/>
      <c r="Y223" s="54"/>
      <c r="Z223" s="54"/>
      <c r="AA223" s="54"/>
      <c r="AB223" s="202"/>
      <c r="AC223" s="54"/>
      <c r="AD223" s="202"/>
      <c r="AE223" s="54"/>
      <c r="AF223" s="202"/>
      <c r="AG223" s="54"/>
      <c r="AH223" s="54"/>
      <c r="AI223" s="54"/>
      <c r="AJ223" s="54"/>
      <c r="AK223" s="54"/>
      <c r="AL223" s="54"/>
      <c r="AM223" s="54"/>
    </row>
    <row r="224" spans="1:39" ht="15.75" customHeight="1" x14ac:dyDescent="0.15">
      <c r="A224" s="51"/>
      <c r="B224" s="51"/>
      <c r="C224" s="51"/>
      <c r="D224" s="51"/>
      <c r="E224" s="51"/>
      <c r="F224" s="51"/>
      <c r="G224" s="51"/>
      <c r="H224" s="51"/>
      <c r="I224" s="51"/>
      <c r="J224" s="203"/>
      <c r="K224" s="101"/>
      <c r="L224" s="51"/>
      <c r="M224" s="51"/>
      <c r="N224" s="51"/>
      <c r="O224" s="202"/>
      <c r="P224" s="202"/>
      <c r="Q224" s="202"/>
      <c r="R224" s="202"/>
      <c r="S224" s="54"/>
      <c r="T224" s="54"/>
      <c r="U224" s="54"/>
      <c r="V224" s="54"/>
      <c r="W224" s="54"/>
      <c r="X224" s="54"/>
      <c r="Y224" s="54"/>
      <c r="Z224" s="54"/>
      <c r="AA224" s="54"/>
      <c r="AB224" s="202"/>
      <c r="AC224" s="54"/>
      <c r="AD224" s="202"/>
      <c r="AE224" s="54"/>
      <c r="AF224" s="202"/>
      <c r="AG224" s="54"/>
      <c r="AH224" s="54"/>
      <c r="AI224" s="54"/>
      <c r="AJ224" s="54"/>
      <c r="AK224" s="54"/>
      <c r="AL224" s="54"/>
      <c r="AM224" s="54"/>
    </row>
    <row r="225" spans="1:39" ht="15.75" customHeight="1" x14ac:dyDescent="0.15">
      <c r="A225" s="51"/>
      <c r="B225" s="51"/>
      <c r="C225" s="428"/>
      <c r="D225" s="394"/>
      <c r="E225" s="395"/>
      <c r="F225" s="51"/>
      <c r="G225" s="51"/>
      <c r="H225" s="51"/>
      <c r="I225" s="51"/>
      <c r="J225" s="51"/>
      <c r="K225" s="51"/>
      <c r="L225" s="51"/>
      <c r="M225" s="51"/>
      <c r="N225" s="51"/>
      <c r="O225" s="202"/>
      <c r="P225" s="202"/>
      <c r="Q225" s="202"/>
      <c r="R225" s="202"/>
      <c r="S225" s="50"/>
      <c r="T225" s="50"/>
      <c r="U225" s="50"/>
      <c r="V225" s="50"/>
      <c r="W225" s="50"/>
      <c r="X225" s="50"/>
      <c r="Y225" s="50"/>
      <c r="Z225" s="50"/>
      <c r="AA225" s="50"/>
      <c r="AB225" s="52"/>
      <c r="AC225" s="50"/>
      <c r="AD225" s="52"/>
      <c r="AE225" s="50"/>
      <c r="AF225" s="52"/>
      <c r="AG225" s="50"/>
      <c r="AH225" s="50"/>
      <c r="AI225" s="50"/>
      <c r="AJ225" s="50"/>
      <c r="AK225" s="50"/>
      <c r="AL225" s="50"/>
      <c r="AM225" s="50"/>
    </row>
    <row r="226" spans="1:39" ht="15.75" customHeight="1" x14ac:dyDescent="0.15">
      <c r="A226" s="51"/>
      <c r="B226" s="51"/>
      <c r="C226" s="51"/>
      <c r="D226" s="101"/>
      <c r="E226" s="101"/>
      <c r="F226" s="51"/>
      <c r="G226" s="51"/>
      <c r="H226" s="51"/>
      <c r="I226" s="51"/>
      <c r="J226" s="51"/>
      <c r="K226" s="51"/>
      <c r="L226" s="51"/>
      <c r="M226" s="51"/>
      <c r="N226" s="51"/>
      <c r="O226" s="202"/>
      <c r="P226" s="202"/>
      <c r="Q226" s="202"/>
      <c r="R226" s="202"/>
      <c r="S226" s="50"/>
      <c r="T226" s="50"/>
      <c r="U226" s="50"/>
      <c r="V226" s="50"/>
      <c r="W226" s="50"/>
      <c r="X226" s="50"/>
      <c r="Y226" s="50"/>
      <c r="Z226" s="50"/>
      <c r="AA226" s="50"/>
      <c r="AB226" s="52"/>
      <c r="AC226" s="50"/>
      <c r="AD226" s="52"/>
      <c r="AE226" s="50"/>
      <c r="AF226" s="52"/>
      <c r="AG226" s="50"/>
      <c r="AH226" s="50"/>
      <c r="AI226" s="50"/>
      <c r="AJ226" s="50"/>
      <c r="AK226" s="50"/>
      <c r="AL226" s="50"/>
      <c r="AM226" s="50"/>
    </row>
    <row r="227" spans="1:39" ht="15.75" customHeight="1" x14ac:dyDescent="0.15">
      <c r="A227" s="51"/>
      <c r="B227" s="51"/>
      <c r="C227" s="51"/>
      <c r="D227" s="51"/>
      <c r="E227" s="51"/>
      <c r="F227" s="51"/>
      <c r="G227" s="51"/>
      <c r="H227" s="51"/>
      <c r="I227" s="51"/>
      <c r="J227" s="51"/>
      <c r="K227" s="51"/>
      <c r="L227" s="51"/>
      <c r="M227" s="51"/>
      <c r="N227" s="51"/>
      <c r="O227" s="202"/>
      <c r="P227" s="202"/>
      <c r="Q227" s="202"/>
      <c r="R227" s="202"/>
      <c r="S227" s="50"/>
      <c r="T227" s="50"/>
      <c r="U227" s="50"/>
      <c r="V227" s="50"/>
      <c r="W227" s="50"/>
      <c r="X227" s="50"/>
      <c r="Y227" s="50"/>
      <c r="Z227" s="50"/>
      <c r="AA227" s="50"/>
      <c r="AB227" s="52"/>
      <c r="AC227" s="50"/>
      <c r="AD227" s="52"/>
      <c r="AE227" s="50"/>
      <c r="AF227" s="52"/>
      <c r="AG227" s="50"/>
      <c r="AH227" s="50"/>
      <c r="AI227" s="50"/>
      <c r="AJ227" s="50"/>
      <c r="AK227" s="50"/>
      <c r="AL227" s="50"/>
      <c r="AM227" s="50"/>
    </row>
    <row r="228" spans="1:39" ht="15.75" customHeight="1" x14ac:dyDescent="0.15">
      <c r="A228" s="51"/>
      <c r="B228" s="51"/>
      <c r="C228" s="51"/>
      <c r="D228" s="51"/>
      <c r="E228" s="51"/>
      <c r="F228" s="51"/>
      <c r="G228" s="51"/>
      <c r="H228" s="51"/>
      <c r="I228" s="51"/>
      <c r="J228" s="51"/>
      <c r="K228" s="51"/>
      <c r="L228" s="51"/>
      <c r="M228" s="51"/>
      <c r="N228" s="51"/>
      <c r="O228" s="202"/>
      <c r="P228" s="202"/>
      <c r="Q228" s="202"/>
      <c r="R228" s="202"/>
      <c r="S228" s="50"/>
      <c r="T228" s="50"/>
      <c r="U228" s="50"/>
      <c r="V228" s="50"/>
      <c r="W228" s="50"/>
      <c r="X228" s="50"/>
      <c r="Y228" s="50"/>
      <c r="Z228" s="50"/>
      <c r="AA228" s="50"/>
      <c r="AB228" s="52"/>
      <c r="AC228" s="50"/>
      <c r="AD228" s="52"/>
      <c r="AE228" s="50"/>
      <c r="AF228" s="52"/>
      <c r="AG228" s="50"/>
      <c r="AH228" s="50"/>
      <c r="AI228" s="50"/>
      <c r="AJ228" s="50"/>
      <c r="AK228" s="50"/>
      <c r="AL228" s="50"/>
      <c r="AM228" s="50"/>
    </row>
    <row r="229" spans="1:39" ht="15.75" customHeight="1" x14ac:dyDescent="0.15">
      <c r="A229" s="51"/>
      <c r="B229" s="51"/>
      <c r="C229" s="51"/>
      <c r="D229" s="51"/>
      <c r="E229" s="51"/>
      <c r="F229" s="51"/>
      <c r="G229" s="51"/>
      <c r="H229" s="51"/>
      <c r="I229" s="51"/>
      <c r="J229" s="51"/>
      <c r="K229" s="51"/>
      <c r="L229" s="51"/>
      <c r="M229" s="51"/>
      <c r="N229" s="51"/>
      <c r="O229" s="202"/>
      <c r="P229" s="202"/>
      <c r="Q229" s="202"/>
      <c r="R229" s="202"/>
      <c r="S229" s="50"/>
      <c r="T229" s="50"/>
      <c r="U229" s="50"/>
      <c r="V229" s="50"/>
      <c r="W229" s="50"/>
      <c r="X229" s="50"/>
      <c r="Y229" s="50"/>
      <c r="Z229" s="50"/>
      <c r="AA229" s="50"/>
      <c r="AB229" s="52"/>
      <c r="AC229" s="50"/>
      <c r="AD229" s="52"/>
      <c r="AE229" s="50"/>
      <c r="AF229" s="52"/>
      <c r="AG229" s="50"/>
      <c r="AH229" s="50"/>
      <c r="AI229" s="50"/>
      <c r="AJ229" s="50"/>
      <c r="AK229" s="50"/>
      <c r="AL229" s="50"/>
      <c r="AM229" s="50"/>
    </row>
    <row r="230" spans="1:39" ht="15.75" customHeight="1" x14ac:dyDescent="0.15">
      <c r="A230" s="51"/>
      <c r="B230" s="51"/>
      <c r="C230" s="51"/>
      <c r="D230" s="51"/>
      <c r="E230" s="204"/>
      <c r="F230" s="51"/>
      <c r="G230" s="51"/>
      <c r="H230" s="51"/>
      <c r="I230" s="51"/>
      <c r="J230" s="51"/>
      <c r="K230" s="51"/>
      <c r="L230" s="51"/>
      <c r="M230" s="51"/>
      <c r="N230" s="51"/>
      <c r="O230" s="202"/>
      <c r="P230" s="202"/>
      <c r="Q230" s="202"/>
      <c r="R230" s="202"/>
      <c r="S230" s="50"/>
      <c r="T230" s="50"/>
      <c r="U230" s="50"/>
      <c r="V230" s="50"/>
      <c r="W230" s="50"/>
      <c r="X230" s="50"/>
      <c r="Y230" s="50"/>
      <c r="Z230" s="50"/>
      <c r="AA230" s="50"/>
      <c r="AB230" s="52"/>
      <c r="AC230" s="50"/>
      <c r="AD230" s="52"/>
      <c r="AE230" s="50"/>
      <c r="AF230" s="52"/>
      <c r="AG230" s="50"/>
      <c r="AH230" s="50"/>
      <c r="AI230" s="50"/>
      <c r="AJ230" s="50"/>
      <c r="AK230" s="50"/>
      <c r="AL230" s="50"/>
      <c r="AM230" s="50"/>
    </row>
    <row r="231" spans="1:39" ht="15.75" customHeight="1" x14ac:dyDescent="0.15">
      <c r="A231" s="51"/>
      <c r="B231" s="51"/>
      <c r="C231" s="51"/>
      <c r="D231" s="51"/>
      <c r="E231" s="51"/>
      <c r="F231" s="51"/>
      <c r="G231" s="51"/>
      <c r="H231" s="51"/>
      <c r="I231" s="51"/>
      <c r="J231" s="51"/>
      <c r="K231" s="51"/>
      <c r="L231" s="51"/>
      <c r="M231" s="51"/>
      <c r="N231" s="51"/>
      <c r="O231" s="202"/>
      <c r="P231" s="202"/>
      <c r="Q231" s="202"/>
      <c r="R231" s="202"/>
      <c r="S231" s="50"/>
      <c r="T231" s="50"/>
      <c r="U231" s="50"/>
      <c r="V231" s="50"/>
      <c r="W231" s="50"/>
      <c r="X231" s="50"/>
      <c r="Y231" s="50"/>
      <c r="Z231" s="50"/>
      <c r="AA231" s="50"/>
      <c r="AB231" s="52"/>
      <c r="AC231" s="50"/>
      <c r="AD231" s="52"/>
      <c r="AE231" s="50"/>
      <c r="AF231" s="52"/>
      <c r="AG231" s="50"/>
      <c r="AH231" s="50"/>
      <c r="AI231" s="50"/>
      <c r="AJ231" s="50"/>
      <c r="AK231" s="50"/>
      <c r="AL231" s="50"/>
      <c r="AM231" s="50"/>
    </row>
    <row r="232" spans="1:39" ht="15.75" customHeight="1" x14ac:dyDescent="0.15">
      <c r="A232" s="71"/>
      <c r="B232" s="71"/>
      <c r="C232" s="71"/>
      <c r="D232" s="71"/>
      <c r="E232" s="71"/>
      <c r="F232" s="71"/>
      <c r="G232" s="71"/>
      <c r="H232" s="71"/>
      <c r="I232" s="71"/>
      <c r="J232" s="71"/>
      <c r="K232" s="71"/>
      <c r="L232" s="71"/>
      <c r="M232" s="71"/>
      <c r="N232" s="71"/>
      <c r="O232" s="50"/>
      <c r="P232" s="50"/>
      <c r="Q232" s="50"/>
      <c r="R232" s="50"/>
      <c r="S232" s="50"/>
      <c r="T232" s="50"/>
      <c r="U232" s="50"/>
      <c r="V232" s="50"/>
      <c r="W232" s="50"/>
      <c r="X232" s="50"/>
      <c r="Y232" s="50"/>
      <c r="Z232" s="50"/>
      <c r="AA232" s="50"/>
      <c r="AB232" s="52"/>
      <c r="AC232" s="50"/>
      <c r="AD232" s="52"/>
      <c r="AE232" s="50"/>
      <c r="AF232" s="52"/>
      <c r="AG232" s="50"/>
      <c r="AH232" s="50"/>
      <c r="AI232" s="50"/>
      <c r="AJ232" s="50"/>
      <c r="AK232" s="50"/>
      <c r="AL232" s="50"/>
      <c r="AM232" s="50"/>
    </row>
    <row r="233" spans="1:39" ht="15.75" customHeight="1" x14ac:dyDescent="0.15">
      <c r="A233" s="71"/>
      <c r="B233" s="71"/>
      <c r="C233" s="71"/>
      <c r="D233" s="71"/>
      <c r="E233" s="71"/>
      <c r="F233" s="71"/>
      <c r="G233" s="71"/>
      <c r="H233" s="71"/>
      <c r="I233" s="71"/>
      <c r="J233" s="71"/>
      <c r="K233" s="71"/>
      <c r="L233" s="71"/>
      <c r="M233" s="50"/>
      <c r="N233" s="50"/>
      <c r="O233" s="50"/>
      <c r="P233" s="50"/>
      <c r="Q233" s="50"/>
      <c r="R233" s="50"/>
      <c r="S233" s="50"/>
      <c r="T233" s="50"/>
      <c r="U233" s="50"/>
      <c r="V233" s="50"/>
      <c r="W233" s="50"/>
      <c r="X233" s="50"/>
      <c r="Y233" s="50"/>
      <c r="Z233" s="50"/>
      <c r="AA233" s="50"/>
      <c r="AB233" s="52"/>
      <c r="AC233" s="50"/>
      <c r="AD233" s="52"/>
      <c r="AE233" s="50"/>
      <c r="AF233" s="52"/>
      <c r="AG233" s="50"/>
      <c r="AH233" s="50"/>
      <c r="AI233" s="50"/>
      <c r="AJ233" s="50"/>
      <c r="AK233" s="50"/>
      <c r="AL233" s="50"/>
      <c r="AM233" s="50"/>
    </row>
    <row r="234" spans="1:39" ht="15.75" customHeight="1" x14ac:dyDescent="0.15">
      <c r="A234" s="71"/>
      <c r="B234" s="71"/>
      <c r="C234" s="71"/>
      <c r="D234" s="71"/>
      <c r="E234" s="71"/>
      <c r="F234" s="71"/>
      <c r="G234" s="71"/>
      <c r="H234" s="71"/>
      <c r="I234" s="71"/>
      <c r="J234" s="71"/>
      <c r="K234" s="71"/>
      <c r="L234" s="71"/>
      <c r="M234" s="50"/>
      <c r="N234" s="50"/>
      <c r="O234" s="50"/>
      <c r="P234" s="50"/>
      <c r="Q234" s="50"/>
      <c r="R234" s="50"/>
      <c r="S234" s="50"/>
      <c r="T234" s="50"/>
      <c r="U234" s="50"/>
      <c r="V234" s="50"/>
      <c r="W234" s="50"/>
      <c r="X234" s="50"/>
      <c r="Y234" s="50"/>
      <c r="Z234" s="50"/>
      <c r="AA234" s="50"/>
      <c r="AB234" s="52"/>
      <c r="AC234" s="50"/>
      <c r="AD234" s="52"/>
      <c r="AE234" s="50"/>
      <c r="AF234" s="52"/>
      <c r="AG234" s="50"/>
      <c r="AH234" s="50"/>
      <c r="AI234" s="50"/>
      <c r="AJ234" s="50"/>
      <c r="AK234" s="50"/>
      <c r="AL234" s="50"/>
      <c r="AM234" s="50"/>
    </row>
    <row r="235" spans="1:39" ht="15.75" customHeight="1" x14ac:dyDescent="0.15">
      <c r="A235" s="71"/>
      <c r="B235" s="71"/>
      <c r="C235" s="71"/>
      <c r="D235" s="71"/>
      <c r="E235" s="71"/>
      <c r="F235" s="71"/>
      <c r="G235" s="71"/>
      <c r="H235" s="71"/>
      <c r="I235" s="71"/>
      <c r="J235" s="71"/>
      <c r="K235" s="71"/>
      <c r="L235" s="71"/>
      <c r="M235" s="50"/>
      <c r="N235" s="50"/>
      <c r="O235" s="50"/>
      <c r="P235" s="50"/>
      <c r="Q235" s="50"/>
      <c r="R235" s="50"/>
      <c r="S235" s="50"/>
      <c r="T235" s="50"/>
      <c r="U235" s="50"/>
      <c r="V235" s="50"/>
      <c r="W235" s="50"/>
      <c r="X235" s="50"/>
      <c r="Y235" s="50"/>
      <c r="Z235" s="50"/>
      <c r="AA235" s="50"/>
      <c r="AB235" s="52"/>
      <c r="AC235" s="50"/>
      <c r="AD235" s="52"/>
      <c r="AE235" s="50"/>
      <c r="AF235" s="52"/>
      <c r="AG235" s="50"/>
      <c r="AH235" s="50"/>
      <c r="AI235" s="50"/>
      <c r="AJ235" s="50"/>
      <c r="AK235" s="50"/>
      <c r="AL235" s="50"/>
      <c r="AM235" s="50"/>
    </row>
    <row r="236" spans="1:39" ht="15.75" customHeight="1" x14ac:dyDescent="0.15">
      <c r="A236" s="71"/>
      <c r="B236" s="71"/>
      <c r="C236" s="71"/>
      <c r="D236" s="71"/>
      <c r="E236" s="71"/>
      <c r="F236" s="71"/>
      <c r="G236" s="71"/>
      <c r="H236" s="71"/>
      <c r="I236" s="71"/>
      <c r="J236" s="71"/>
      <c r="K236" s="71"/>
      <c r="L236" s="71"/>
      <c r="M236" s="50"/>
      <c r="N236" s="50"/>
      <c r="O236" s="50"/>
      <c r="P236" s="50"/>
      <c r="Q236" s="50"/>
      <c r="R236" s="50"/>
      <c r="S236" s="50"/>
      <c r="T236" s="50"/>
      <c r="U236" s="50"/>
      <c r="V236" s="50"/>
      <c r="W236" s="50"/>
      <c r="X236" s="50"/>
      <c r="Y236" s="50"/>
      <c r="Z236" s="50"/>
      <c r="AA236" s="50"/>
      <c r="AB236" s="52"/>
      <c r="AC236" s="50"/>
      <c r="AD236" s="52"/>
      <c r="AE236" s="50"/>
      <c r="AF236" s="52"/>
      <c r="AG236" s="50"/>
      <c r="AH236" s="50"/>
      <c r="AI236" s="50"/>
      <c r="AJ236" s="50"/>
      <c r="AK236" s="50"/>
      <c r="AL236" s="50"/>
      <c r="AM236" s="50"/>
    </row>
    <row r="237" spans="1:39" ht="15.75" customHeight="1" x14ac:dyDescent="0.15">
      <c r="A237" s="71"/>
      <c r="B237" s="71"/>
      <c r="C237" s="71"/>
      <c r="D237" s="71"/>
      <c r="E237" s="71"/>
      <c r="F237" s="71"/>
      <c r="G237" s="71"/>
      <c r="H237" s="71"/>
      <c r="I237" s="71"/>
      <c r="J237" s="71"/>
      <c r="K237" s="71"/>
      <c r="L237" s="71"/>
      <c r="M237" s="50"/>
      <c r="N237" s="50"/>
      <c r="O237" s="50"/>
      <c r="P237" s="50"/>
      <c r="Q237" s="50"/>
      <c r="R237" s="50"/>
      <c r="S237" s="50"/>
      <c r="T237" s="50"/>
      <c r="U237" s="50"/>
      <c r="V237" s="50"/>
      <c r="W237" s="50"/>
      <c r="X237" s="50"/>
      <c r="Y237" s="50"/>
      <c r="Z237" s="50"/>
      <c r="AA237" s="50"/>
      <c r="AB237" s="52"/>
      <c r="AC237" s="50"/>
      <c r="AD237" s="52"/>
      <c r="AE237" s="50"/>
      <c r="AF237" s="52"/>
      <c r="AG237" s="50"/>
      <c r="AH237" s="50"/>
      <c r="AI237" s="50"/>
      <c r="AJ237" s="50"/>
      <c r="AK237" s="50"/>
      <c r="AL237" s="50"/>
      <c r="AM237" s="50"/>
    </row>
    <row r="238" spans="1:39" ht="15.75" customHeight="1" x14ac:dyDescent="0.15">
      <c r="A238" s="71"/>
      <c r="B238" s="71"/>
      <c r="C238" s="71"/>
      <c r="D238" s="71"/>
      <c r="E238" s="71"/>
      <c r="F238" s="71"/>
      <c r="G238" s="71"/>
      <c r="H238" s="71"/>
      <c r="I238" s="71"/>
      <c r="J238" s="71"/>
      <c r="K238" s="71"/>
      <c r="L238" s="71"/>
      <c r="M238" s="50"/>
      <c r="N238" s="50"/>
      <c r="O238" s="50"/>
      <c r="P238" s="50"/>
      <c r="Q238" s="50"/>
      <c r="R238" s="50"/>
      <c r="S238" s="50"/>
      <c r="T238" s="50"/>
      <c r="U238" s="50"/>
      <c r="V238" s="50"/>
      <c r="W238" s="50"/>
      <c r="X238" s="50"/>
      <c r="Y238" s="50"/>
      <c r="Z238" s="50"/>
      <c r="AA238" s="50"/>
      <c r="AB238" s="52"/>
      <c r="AC238" s="50"/>
      <c r="AD238" s="52"/>
      <c r="AE238" s="50"/>
      <c r="AF238" s="52"/>
      <c r="AG238" s="50"/>
      <c r="AH238" s="50"/>
      <c r="AI238" s="50"/>
      <c r="AJ238" s="50"/>
      <c r="AK238" s="50"/>
      <c r="AL238" s="50"/>
      <c r="AM238" s="50"/>
    </row>
    <row r="239" spans="1:39" ht="15.75" customHeight="1" x14ac:dyDescent="0.15">
      <c r="A239" s="71"/>
      <c r="B239" s="71"/>
      <c r="C239" s="71"/>
      <c r="D239" s="71"/>
      <c r="E239" s="71"/>
      <c r="F239" s="71"/>
      <c r="G239" s="71"/>
      <c r="H239" s="71"/>
      <c r="I239" s="71"/>
      <c r="J239" s="71"/>
      <c r="K239" s="71"/>
      <c r="L239" s="71"/>
      <c r="M239" s="50"/>
      <c r="N239" s="50"/>
      <c r="O239" s="50"/>
      <c r="P239" s="50"/>
      <c r="Q239" s="50"/>
      <c r="R239" s="50"/>
      <c r="S239" s="50"/>
      <c r="T239" s="50"/>
      <c r="U239" s="50"/>
      <c r="V239" s="50"/>
      <c r="W239" s="50"/>
      <c r="X239" s="50"/>
      <c r="Y239" s="50"/>
      <c r="Z239" s="50"/>
      <c r="AA239" s="50"/>
      <c r="AB239" s="52"/>
      <c r="AC239" s="50"/>
      <c r="AD239" s="52"/>
      <c r="AE239" s="50"/>
      <c r="AF239" s="52"/>
      <c r="AG239" s="50"/>
      <c r="AH239" s="50"/>
      <c r="AI239" s="50"/>
      <c r="AJ239" s="50"/>
      <c r="AK239" s="50"/>
      <c r="AL239" s="50"/>
      <c r="AM239" s="50"/>
    </row>
    <row r="240" spans="1:39" ht="15.75" customHeight="1" x14ac:dyDescent="0.15">
      <c r="A240" s="50"/>
      <c r="B240" s="50"/>
      <c r="C240" s="50"/>
      <c r="D240" s="50"/>
      <c r="E240" s="50"/>
      <c r="F240" s="50"/>
      <c r="G240" s="50"/>
      <c r="H240" s="50"/>
      <c r="I240" s="50"/>
      <c r="J240" s="50"/>
      <c r="K240" s="50"/>
      <c r="L240" s="50"/>
      <c r="M240" s="50"/>
      <c r="N240" s="50"/>
      <c r="O240" s="50"/>
      <c r="P240" s="50"/>
      <c r="Q240" s="50"/>
      <c r="R240" s="50"/>
      <c r="S240" s="50"/>
      <c r="T240" s="50"/>
      <c r="U240" s="50"/>
      <c r="V240" s="50"/>
      <c r="W240" s="50"/>
      <c r="X240" s="50"/>
      <c r="Y240" s="50"/>
      <c r="Z240" s="50"/>
      <c r="AA240" s="50"/>
      <c r="AB240" s="52"/>
      <c r="AC240" s="50"/>
      <c r="AD240" s="52"/>
      <c r="AE240" s="50"/>
      <c r="AF240" s="52"/>
      <c r="AG240" s="50"/>
      <c r="AH240" s="50"/>
      <c r="AI240" s="50"/>
      <c r="AJ240" s="50"/>
      <c r="AK240" s="50"/>
      <c r="AL240" s="50"/>
      <c r="AM240" s="50"/>
    </row>
    <row r="241" spans="1:39" ht="15.75" customHeight="1" x14ac:dyDescent="0.15">
      <c r="A241" s="50"/>
      <c r="B241" s="50"/>
      <c r="C241" s="50"/>
      <c r="D241" s="50"/>
      <c r="E241" s="50"/>
      <c r="F241" s="50"/>
      <c r="G241" s="50"/>
      <c r="H241" s="50"/>
      <c r="I241" s="50"/>
      <c r="J241" s="50"/>
      <c r="K241" s="50"/>
      <c r="L241" s="50"/>
      <c r="M241" s="50"/>
      <c r="N241" s="50"/>
      <c r="O241" s="50"/>
      <c r="P241" s="50"/>
      <c r="Q241" s="50"/>
      <c r="R241" s="50"/>
      <c r="S241" s="50"/>
      <c r="T241" s="50"/>
      <c r="U241" s="50"/>
      <c r="V241" s="50"/>
      <c r="W241" s="50"/>
      <c r="X241" s="50"/>
      <c r="Y241" s="50"/>
      <c r="Z241" s="50"/>
      <c r="AA241" s="50"/>
      <c r="AB241" s="52"/>
      <c r="AC241" s="50"/>
      <c r="AD241" s="52"/>
      <c r="AE241" s="50"/>
      <c r="AF241" s="52"/>
      <c r="AG241" s="50"/>
      <c r="AH241" s="50"/>
      <c r="AI241" s="50"/>
      <c r="AJ241" s="50"/>
      <c r="AK241" s="50"/>
      <c r="AL241" s="50"/>
      <c r="AM241" s="50"/>
    </row>
    <row r="242" spans="1:39" ht="15.75" customHeight="1" x14ac:dyDescent="0.15">
      <c r="A242" s="50"/>
      <c r="B242" s="50"/>
      <c r="C242" s="50"/>
      <c r="D242" s="50"/>
      <c r="E242" s="50"/>
      <c r="F242" s="50"/>
      <c r="G242" s="50"/>
      <c r="H242" s="50"/>
      <c r="I242" s="50"/>
      <c r="J242" s="50"/>
      <c r="K242" s="50"/>
      <c r="L242" s="50"/>
      <c r="M242" s="50"/>
      <c r="N242" s="50"/>
      <c r="O242" s="50"/>
      <c r="P242" s="50"/>
      <c r="Q242" s="50"/>
      <c r="R242" s="50"/>
      <c r="S242" s="50"/>
      <c r="T242" s="50"/>
      <c r="U242" s="50"/>
      <c r="V242" s="50"/>
      <c r="W242" s="50"/>
      <c r="X242" s="50"/>
      <c r="Y242" s="50"/>
      <c r="Z242" s="50"/>
      <c r="AA242" s="50"/>
      <c r="AB242" s="52"/>
      <c r="AC242" s="50"/>
      <c r="AD242" s="52"/>
      <c r="AE242" s="50"/>
      <c r="AF242" s="52"/>
      <c r="AG242" s="50"/>
      <c r="AH242" s="50"/>
      <c r="AI242" s="50"/>
      <c r="AJ242" s="50"/>
      <c r="AK242" s="50"/>
      <c r="AL242" s="50"/>
      <c r="AM242" s="50"/>
    </row>
    <row r="243" spans="1:39" ht="15.75" customHeight="1" x14ac:dyDescent="0.15">
      <c r="A243" s="50"/>
      <c r="B243" s="50"/>
      <c r="C243" s="50"/>
      <c r="D243" s="50"/>
      <c r="E243" s="50"/>
      <c r="F243" s="50"/>
      <c r="G243" s="50"/>
      <c r="H243" s="50"/>
      <c r="I243" s="50"/>
      <c r="J243" s="50"/>
      <c r="K243" s="50"/>
      <c r="L243" s="50"/>
      <c r="M243" s="50"/>
      <c r="N243" s="50"/>
      <c r="O243" s="50"/>
      <c r="P243" s="50"/>
      <c r="Q243" s="50"/>
      <c r="R243" s="50"/>
      <c r="S243" s="50"/>
      <c r="T243" s="50"/>
      <c r="U243" s="50"/>
      <c r="V243" s="50"/>
      <c r="W243" s="50"/>
      <c r="X243" s="50"/>
      <c r="Y243" s="50"/>
      <c r="Z243" s="50"/>
      <c r="AA243" s="50"/>
      <c r="AB243" s="52"/>
      <c r="AC243" s="50"/>
      <c r="AD243" s="52"/>
      <c r="AE243" s="50"/>
      <c r="AF243" s="52"/>
      <c r="AG243" s="50"/>
      <c r="AH243" s="50"/>
      <c r="AI243" s="50"/>
      <c r="AJ243" s="50"/>
      <c r="AK243" s="50"/>
      <c r="AL243" s="50"/>
      <c r="AM243" s="50"/>
    </row>
    <row r="244" spans="1:39" ht="15.75" customHeight="1" x14ac:dyDescent="0.15">
      <c r="A244" s="50"/>
      <c r="B244" s="50"/>
      <c r="C244" s="50"/>
      <c r="D244" s="50"/>
      <c r="E244" s="50"/>
      <c r="F244" s="50"/>
      <c r="G244" s="50"/>
      <c r="H244" s="50"/>
      <c r="I244" s="50"/>
      <c r="J244" s="50"/>
      <c r="K244" s="50"/>
      <c r="L244" s="50"/>
      <c r="M244" s="50"/>
      <c r="N244" s="50"/>
      <c r="O244" s="50"/>
      <c r="P244" s="50"/>
      <c r="Q244" s="50"/>
      <c r="R244" s="50"/>
      <c r="S244" s="50"/>
      <c r="T244" s="50"/>
      <c r="U244" s="50"/>
      <c r="V244" s="50"/>
      <c r="W244" s="50"/>
      <c r="X244" s="50"/>
      <c r="Y244" s="50"/>
      <c r="Z244" s="50"/>
      <c r="AA244" s="50"/>
      <c r="AB244" s="52"/>
      <c r="AC244" s="50"/>
      <c r="AD244" s="52"/>
      <c r="AE244" s="50"/>
      <c r="AF244" s="52"/>
      <c r="AG244" s="50"/>
      <c r="AH244" s="50"/>
      <c r="AI244" s="50"/>
      <c r="AJ244" s="50"/>
      <c r="AK244" s="50"/>
      <c r="AL244" s="50"/>
      <c r="AM244" s="50"/>
    </row>
    <row r="245" spans="1:39" ht="15.75" customHeight="1" x14ac:dyDescent="0.15">
      <c r="A245" s="50"/>
      <c r="B245" s="50"/>
      <c r="C245" s="50"/>
      <c r="D245" s="50"/>
      <c r="E245" s="50"/>
      <c r="F245" s="50"/>
      <c r="G245" s="50"/>
      <c r="H245" s="50"/>
      <c r="I245" s="50"/>
      <c r="J245" s="50"/>
      <c r="K245" s="50"/>
      <c r="L245" s="50"/>
      <c r="M245" s="50"/>
      <c r="N245" s="50"/>
      <c r="O245" s="50"/>
      <c r="P245" s="50"/>
      <c r="Q245" s="50"/>
      <c r="R245" s="50"/>
      <c r="S245" s="50"/>
      <c r="T245" s="50"/>
      <c r="U245" s="50"/>
      <c r="V245" s="50"/>
      <c r="W245" s="50"/>
      <c r="X245" s="50"/>
      <c r="Y245" s="50"/>
      <c r="Z245" s="50"/>
      <c r="AA245" s="50"/>
      <c r="AB245" s="52"/>
      <c r="AC245" s="50"/>
      <c r="AD245" s="52"/>
      <c r="AE245" s="50"/>
      <c r="AF245" s="52"/>
      <c r="AG245" s="50"/>
      <c r="AH245" s="50"/>
      <c r="AI245" s="50"/>
      <c r="AJ245" s="50"/>
      <c r="AK245" s="50"/>
      <c r="AL245" s="50"/>
      <c r="AM245" s="50"/>
    </row>
    <row r="246" spans="1:39" ht="15.75" customHeight="1" x14ac:dyDescent="0.15">
      <c r="A246" s="50"/>
      <c r="B246" s="50"/>
      <c r="C246" s="50"/>
      <c r="D246" s="50"/>
      <c r="E246" s="50"/>
      <c r="F246" s="50"/>
      <c r="G246" s="50"/>
      <c r="H246" s="50"/>
      <c r="I246" s="50"/>
      <c r="J246" s="50"/>
      <c r="K246" s="50"/>
      <c r="L246" s="50"/>
      <c r="M246" s="50"/>
      <c r="N246" s="50"/>
      <c r="O246" s="50"/>
      <c r="P246" s="50"/>
      <c r="Q246" s="50"/>
      <c r="R246" s="50"/>
      <c r="S246" s="50"/>
      <c r="T246" s="50"/>
      <c r="U246" s="50"/>
      <c r="V246" s="50"/>
      <c r="W246" s="50"/>
      <c r="X246" s="50"/>
      <c r="Y246" s="50"/>
      <c r="Z246" s="50"/>
      <c r="AA246" s="50"/>
      <c r="AB246" s="52"/>
      <c r="AC246" s="50"/>
      <c r="AD246" s="52"/>
      <c r="AE246" s="50"/>
      <c r="AF246" s="52"/>
      <c r="AG246" s="50"/>
      <c r="AH246" s="50"/>
      <c r="AI246" s="50"/>
      <c r="AJ246" s="50"/>
      <c r="AK246" s="50"/>
      <c r="AL246" s="50"/>
      <c r="AM246" s="50"/>
    </row>
    <row r="247" spans="1:39" ht="15.75" customHeight="1" x14ac:dyDescent="0.15">
      <c r="A247" s="50"/>
      <c r="B247" s="50"/>
      <c r="C247" s="50"/>
      <c r="D247" s="50"/>
      <c r="E247" s="50"/>
      <c r="F247" s="50"/>
      <c r="G247" s="50"/>
      <c r="H247" s="50"/>
      <c r="I247" s="50"/>
      <c r="J247" s="50"/>
      <c r="K247" s="50"/>
      <c r="L247" s="50"/>
      <c r="M247" s="50"/>
      <c r="N247" s="50"/>
      <c r="O247" s="50"/>
      <c r="P247" s="50"/>
      <c r="Q247" s="50"/>
      <c r="R247" s="50"/>
      <c r="S247" s="50"/>
      <c r="T247" s="50"/>
      <c r="U247" s="50"/>
      <c r="V247" s="50"/>
      <c r="W247" s="50"/>
      <c r="X247" s="50"/>
      <c r="Y247" s="50"/>
      <c r="Z247" s="50"/>
      <c r="AA247" s="50"/>
      <c r="AB247" s="52"/>
      <c r="AC247" s="50"/>
      <c r="AD247" s="52"/>
      <c r="AE247" s="50"/>
      <c r="AF247" s="52"/>
      <c r="AG247" s="50"/>
      <c r="AH247" s="50"/>
      <c r="AI247" s="50"/>
      <c r="AJ247" s="50"/>
      <c r="AK247" s="50"/>
      <c r="AL247" s="50"/>
      <c r="AM247" s="50"/>
    </row>
    <row r="248" spans="1:39" ht="15.75" customHeight="1" x14ac:dyDescent="0.15">
      <c r="A248" s="50"/>
      <c r="B248" s="50"/>
      <c r="C248" s="50"/>
      <c r="D248" s="50"/>
      <c r="E248" s="50"/>
      <c r="F248" s="50"/>
      <c r="G248" s="50"/>
      <c r="H248" s="50"/>
      <c r="I248" s="50"/>
      <c r="J248" s="50"/>
      <c r="K248" s="50"/>
      <c r="L248" s="50"/>
      <c r="M248" s="50"/>
      <c r="N248" s="50"/>
      <c r="O248" s="50"/>
      <c r="P248" s="50"/>
      <c r="Q248" s="50"/>
      <c r="R248" s="50"/>
      <c r="S248" s="50"/>
      <c r="T248" s="50"/>
      <c r="U248" s="50"/>
      <c r="V248" s="50"/>
      <c r="W248" s="50"/>
      <c r="X248" s="50"/>
      <c r="Y248" s="50"/>
      <c r="Z248" s="50"/>
      <c r="AA248" s="50"/>
      <c r="AB248" s="52"/>
      <c r="AC248" s="50"/>
      <c r="AD248" s="52"/>
      <c r="AE248" s="50"/>
      <c r="AF248" s="52"/>
      <c r="AG248" s="50"/>
      <c r="AH248" s="50"/>
      <c r="AI248" s="50"/>
      <c r="AJ248" s="50"/>
      <c r="AK248" s="50"/>
      <c r="AL248" s="50"/>
      <c r="AM248" s="50"/>
    </row>
    <row r="249" spans="1:39" ht="15.75" customHeight="1" x14ac:dyDescent="0.15">
      <c r="A249" s="50"/>
      <c r="B249" s="50"/>
      <c r="C249" s="50"/>
      <c r="D249" s="50"/>
      <c r="E249" s="50"/>
      <c r="F249" s="50"/>
      <c r="G249" s="50"/>
      <c r="H249" s="50"/>
      <c r="I249" s="50"/>
      <c r="J249" s="50"/>
      <c r="K249" s="50"/>
      <c r="L249" s="50"/>
      <c r="M249" s="50"/>
      <c r="N249" s="50"/>
      <c r="O249" s="50"/>
      <c r="P249" s="50"/>
      <c r="Q249" s="50"/>
      <c r="R249" s="50"/>
      <c r="S249" s="50"/>
      <c r="T249" s="50"/>
      <c r="U249" s="50"/>
      <c r="V249" s="50"/>
      <c r="W249" s="50"/>
      <c r="X249" s="50"/>
      <c r="Y249" s="50"/>
      <c r="Z249" s="50"/>
      <c r="AA249" s="50"/>
      <c r="AB249" s="52"/>
      <c r="AC249" s="50"/>
      <c r="AD249" s="52"/>
      <c r="AE249" s="50"/>
      <c r="AF249" s="52"/>
      <c r="AG249" s="50"/>
      <c r="AH249" s="50"/>
      <c r="AI249" s="50"/>
      <c r="AJ249" s="50"/>
      <c r="AK249" s="50"/>
      <c r="AL249" s="50"/>
      <c r="AM249" s="50"/>
    </row>
    <row r="250" spans="1:39" ht="15.75" customHeight="1" x14ac:dyDescent="0.15">
      <c r="A250" s="50"/>
      <c r="B250" s="50"/>
      <c r="C250" s="50"/>
      <c r="D250" s="50"/>
      <c r="E250" s="50"/>
      <c r="F250" s="50"/>
      <c r="G250" s="50"/>
      <c r="H250" s="50"/>
      <c r="I250" s="50"/>
      <c r="J250" s="50"/>
      <c r="K250" s="50"/>
      <c r="L250" s="50"/>
      <c r="M250" s="50"/>
      <c r="N250" s="50"/>
      <c r="O250" s="50"/>
      <c r="P250" s="50"/>
      <c r="Q250" s="50"/>
      <c r="R250" s="50"/>
      <c r="S250" s="50"/>
      <c r="T250" s="50"/>
      <c r="U250" s="50"/>
      <c r="V250" s="50"/>
      <c r="W250" s="50"/>
      <c r="X250" s="50"/>
      <c r="Y250" s="50"/>
      <c r="Z250" s="50"/>
      <c r="AA250" s="50"/>
      <c r="AB250" s="52"/>
      <c r="AC250" s="50"/>
      <c r="AD250" s="52"/>
      <c r="AE250" s="50"/>
      <c r="AF250" s="52"/>
      <c r="AG250" s="50"/>
      <c r="AH250" s="50"/>
      <c r="AI250" s="50"/>
      <c r="AJ250" s="50"/>
      <c r="AK250" s="50"/>
      <c r="AL250" s="50"/>
      <c r="AM250" s="50"/>
    </row>
    <row r="251" spans="1:39" ht="15.75" customHeight="1" x14ac:dyDescent="0.15">
      <c r="A251" s="50"/>
      <c r="B251" s="50"/>
      <c r="C251" s="50"/>
      <c r="D251" s="50"/>
      <c r="E251" s="50"/>
      <c r="F251" s="50"/>
      <c r="G251" s="50"/>
      <c r="H251" s="50"/>
      <c r="I251" s="50"/>
      <c r="J251" s="50"/>
      <c r="K251" s="50"/>
      <c r="L251" s="50"/>
      <c r="M251" s="50"/>
      <c r="N251" s="50"/>
      <c r="O251" s="50"/>
      <c r="P251" s="50"/>
      <c r="Q251" s="50"/>
      <c r="R251" s="50"/>
      <c r="S251" s="50"/>
      <c r="T251" s="50"/>
      <c r="U251" s="50"/>
      <c r="V251" s="50"/>
      <c r="W251" s="50"/>
      <c r="X251" s="50"/>
      <c r="Y251" s="50"/>
      <c r="Z251" s="50"/>
      <c r="AA251" s="50"/>
      <c r="AB251" s="52"/>
      <c r="AC251" s="50"/>
      <c r="AD251" s="52"/>
      <c r="AE251" s="50"/>
      <c r="AF251" s="52"/>
      <c r="AG251" s="50"/>
      <c r="AH251" s="50"/>
      <c r="AI251" s="50"/>
      <c r="AJ251" s="50"/>
      <c r="AK251" s="50"/>
      <c r="AL251" s="50"/>
      <c r="AM251" s="50"/>
    </row>
    <row r="252" spans="1:39" ht="15.75" customHeight="1" x14ac:dyDescent="0.15">
      <c r="A252" s="50"/>
      <c r="B252" s="50"/>
      <c r="C252" s="50"/>
      <c r="D252" s="50"/>
      <c r="E252" s="50"/>
      <c r="F252" s="50"/>
      <c r="G252" s="50"/>
      <c r="H252" s="50"/>
      <c r="I252" s="50"/>
      <c r="J252" s="50"/>
      <c r="K252" s="50"/>
      <c r="L252" s="50"/>
      <c r="M252" s="50"/>
      <c r="N252" s="50"/>
      <c r="O252" s="50"/>
      <c r="P252" s="50"/>
      <c r="Q252" s="50"/>
      <c r="R252" s="50"/>
      <c r="S252" s="50"/>
      <c r="T252" s="50"/>
      <c r="U252" s="50"/>
      <c r="V252" s="50"/>
      <c r="W252" s="50"/>
      <c r="X252" s="50"/>
      <c r="Y252" s="50"/>
      <c r="Z252" s="50"/>
      <c r="AA252" s="50"/>
      <c r="AB252" s="52"/>
      <c r="AC252" s="50"/>
      <c r="AD252" s="52"/>
      <c r="AE252" s="50"/>
      <c r="AF252" s="52"/>
      <c r="AG252" s="50"/>
      <c r="AH252" s="50"/>
      <c r="AI252" s="50"/>
      <c r="AJ252" s="50"/>
      <c r="AK252" s="50"/>
      <c r="AL252" s="50"/>
      <c r="AM252" s="50"/>
    </row>
    <row r="253" spans="1:39" ht="15.75" customHeight="1" x14ac:dyDescent="0.15">
      <c r="A253" s="50"/>
      <c r="B253" s="50"/>
      <c r="C253" s="50"/>
      <c r="D253" s="50"/>
      <c r="E253" s="50"/>
      <c r="F253" s="50"/>
      <c r="G253" s="50"/>
      <c r="H253" s="50"/>
      <c r="I253" s="50"/>
      <c r="J253" s="50"/>
      <c r="K253" s="50"/>
      <c r="L253" s="50"/>
      <c r="M253" s="50"/>
      <c r="N253" s="50"/>
      <c r="O253" s="50"/>
      <c r="P253" s="50"/>
      <c r="Q253" s="50"/>
      <c r="R253" s="50"/>
      <c r="S253" s="50"/>
      <c r="T253" s="50"/>
      <c r="U253" s="50"/>
      <c r="V253" s="50"/>
      <c r="W253" s="50"/>
      <c r="X253" s="50"/>
      <c r="Y253" s="50"/>
      <c r="Z253" s="50"/>
      <c r="AA253" s="50"/>
      <c r="AB253" s="52"/>
      <c r="AC253" s="50"/>
      <c r="AD253" s="52"/>
      <c r="AE253" s="50"/>
      <c r="AF253" s="52"/>
      <c r="AG253" s="50"/>
      <c r="AH253" s="50"/>
      <c r="AI253" s="50"/>
      <c r="AJ253" s="50"/>
      <c r="AK253" s="50"/>
      <c r="AL253" s="50"/>
      <c r="AM253" s="50"/>
    </row>
    <row r="254" spans="1:39" ht="15.75" customHeight="1" x14ac:dyDescent="0.15">
      <c r="A254" s="50"/>
      <c r="B254" s="50"/>
      <c r="C254" s="50"/>
      <c r="D254" s="50"/>
      <c r="E254" s="50"/>
      <c r="F254" s="50"/>
      <c r="G254" s="50"/>
      <c r="H254" s="50"/>
      <c r="I254" s="50"/>
      <c r="J254" s="50"/>
      <c r="K254" s="50"/>
      <c r="L254" s="50"/>
      <c r="M254" s="50"/>
      <c r="N254" s="50"/>
      <c r="O254" s="50"/>
      <c r="P254" s="50"/>
      <c r="Q254" s="50"/>
      <c r="R254" s="50"/>
      <c r="S254" s="50"/>
      <c r="T254" s="50"/>
      <c r="U254" s="50"/>
      <c r="V254" s="50"/>
      <c r="W254" s="50"/>
      <c r="X254" s="50"/>
      <c r="Y254" s="50"/>
      <c r="Z254" s="50"/>
      <c r="AA254" s="50"/>
      <c r="AB254" s="52"/>
      <c r="AC254" s="50"/>
      <c r="AD254" s="52"/>
      <c r="AE254" s="50"/>
      <c r="AF254" s="52"/>
      <c r="AG254" s="50"/>
      <c r="AH254" s="50"/>
      <c r="AI254" s="50"/>
      <c r="AJ254" s="50"/>
      <c r="AK254" s="50"/>
      <c r="AL254" s="50"/>
      <c r="AM254" s="50"/>
    </row>
    <row r="255" spans="1:39" ht="15.75" customHeight="1" x14ac:dyDescent="0.15">
      <c r="A255" s="50"/>
      <c r="B255" s="50"/>
      <c r="C255" s="50"/>
      <c r="D255" s="50"/>
      <c r="E255" s="50"/>
      <c r="F255" s="50"/>
      <c r="G255" s="50"/>
      <c r="H255" s="50"/>
      <c r="I255" s="50"/>
      <c r="J255" s="50"/>
      <c r="K255" s="50"/>
      <c r="L255" s="50"/>
      <c r="M255" s="50"/>
      <c r="N255" s="50"/>
      <c r="O255" s="50"/>
      <c r="P255" s="50"/>
      <c r="Q255" s="50"/>
      <c r="R255" s="50"/>
      <c r="S255" s="50"/>
      <c r="T255" s="50"/>
      <c r="U255" s="50"/>
      <c r="V255" s="50"/>
      <c r="W255" s="50"/>
      <c r="X255" s="50"/>
      <c r="Y255" s="50"/>
      <c r="Z255" s="50"/>
      <c r="AA255" s="50"/>
      <c r="AB255" s="52"/>
      <c r="AC255" s="50"/>
      <c r="AD255" s="52"/>
      <c r="AE255" s="50"/>
      <c r="AF255" s="52"/>
      <c r="AG255" s="50"/>
      <c r="AH255" s="50"/>
      <c r="AI255" s="50"/>
      <c r="AJ255" s="50"/>
      <c r="AK255" s="50"/>
      <c r="AL255" s="50"/>
      <c r="AM255" s="50"/>
    </row>
    <row r="256" spans="1:39" ht="15.75" customHeight="1" x14ac:dyDescent="0.15">
      <c r="A256" s="50"/>
      <c r="B256" s="50"/>
      <c r="C256" s="50"/>
      <c r="D256" s="50"/>
      <c r="E256" s="50"/>
      <c r="F256" s="50"/>
      <c r="G256" s="50"/>
      <c r="H256" s="50"/>
      <c r="I256" s="50"/>
      <c r="J256" s="50"/>
      <c r="K256" s="50"/>
      <c r="L256" s="50"/>
      <c r="M256" s="50"/>
      <c r="N256" s="50"/>
      <c r="O256" s="50"/>
      <c r="P256" s="50"/>
      <c r="Q256" s="50"/>
      <c r="R256" s="50"/>
      <c r="S256" s="50"/>
      <c r="T256" s="50"/>
      <c r="U256" s="50"/>
      <c r="V256" s="50"/>
      <c r="W256" s="50"/>
      <c r="X256" s="50"/>
      <c r="Y256" s="50"/>
      <c r="Z256" s="50"/>
      <c r="AA256" s="50"/>
      <c r="AB256" s="52"/>
      <c r="AC256" s="50"/>
      <c r="AD256" s="52"/>
      <c r="AE256" s="50"/>
      <c r="AF256" s="52"/>
      <c r="AG256" s="50"/>
      <c r="AH256" s="50"/>
      <c r="AI256" s="50"/>
      <c r="AJ256" s="50"/>
      <c r="AK256" s="50"/>
      <c r="AL256" s="50"/>
      <c r="AM256" s="50"/>
    </row>
    <row r="257" spans="1:39" ht="15.75" customHeight="1" x14ac:dyDescent="0.15">
      <c r="A257" s="50"/>
      <c r="B257" s="50"/>
      <c r="C257" s="50"/>
      <c r="D257" s="50"/>
      <c r="E257" s="50"/>
      <c r="F257" s="50"/>
      <c r="G257" s="50"/>
      <c r="H257" s="50"/>
      <c r="I257" s="50"/>
      <c r="J257" s="50"/>
      <c r="K257" s="50"/>
      <c r="L257" s="50"/>
      <c r="M257" s="50"/>
      <c r="N257" s="50"/>
      <c r="O257" s="50"/>
      <c r="P257" s="50"/>
      <c r="Q257" s="50"/>
      <c r="R257" s="50"/>
      <c r="S257" s="50"/>
      <c r="T257" s="50"/>
      <c r="U257" s="50"/>
      <c r="V257" s="50"/>
      <c r="W257" s="50"/>
      <c r="X257" s="50"/>
      <c r="Y257" s="50"/>
      <c r="Z257" s="50"/>
      <c r="AA257" s="50"/>
      <c r="AB257" s="52"/>
      <c r="AC257" s="50"/>
      <c r="AD257" s="52"/>
      <c r="AE257" s="50"/>
      <c r="AF257" s="52"/>
      <c r="AG257" s="50"/>
      <c r="AH257" s="50"/>
      <c r="AI257" s="50"/>
      <c r="AJ257" s="50"/>
      <c r="AK257" s="50"/>
      <c r="AL257" s="50"/>
      <c r="AM257" s="50"/>
    </row>
    <row r="258" spans="1:39" ht="15.75" customHeight="1" x14ac:dyDescent="0.15">
      <c r="A258" s="50"/>
      <c r="B258" s="50"/>
      <c r="C258" s="50"/>
      <c r="D258" s="50"/>
      <c r="E258" s="50"/>
      <c r="F258" s="50"/>
      <c r="G258" s="50"/>
      <c r="H258" s="50"/>
      <c r="I258" s="50"/>
      <c r="J258" s="50"/>
      <c r="K258" s="50"/>
      <c r="L258" s="50"/>
      <c r="M258" s="50"/>
      <c r="N258" s="50"/>
      <c r="O258" s="50"/>
      <c r="P258" s="50"/>
      <c r="Q258" s="50"/>
      <c r="R258" s="50"/>
      <c r="S258" s="50"/>
      <c r="T258" s="50"/>
      <c r="U258" s="50"/>
      <c r="V258" s="50"/>
      <c r="W258" s="50"/>
      <c r="X258" s="50"/>
      <c r="Y258" s="50"/>
      <c r="Z258" s="50"/>
      <c r="AA258" s="50"/>
      <c r="AB258" s="52"/>
      <c r="AC258" s="50"/>
      <c r="AD258" s="52"/>
      <c r="AE258" s="50"/>
      <c r="AF258" s="52"/>
      <c r="AG258" s="50"/>
      <c r="AH258" s="50"/>
      <c r="AI258" s="50"/>
      <c r="AJ258" s="50"/>
      <c r="AK258" s="50"/>
      <c r="AL258" s="50"/>
      <c r="AM258" s="50"/>
    </row>
    <row r="259" spans="1:39" ht="15.75" customHeight="1" x14ac:dyDescent="0.15">
      <c r="A259" s="50"/>
      <c r="B259" s="50"/>
      <c r="C259" s="50"/>
      <c r="D259" s="50"/>
      <c r="E259" s="50"/>
      <c r="F259" s="50"/>
      <c r="G259" s="50"/>
      <c r="H259" s="50"/>
      <c r="I259" s="50"/>
      <c r="J259" s="50"/>
      <c r="K259" s="50"/>
      <c r="L259" s="50"/>
      <c r="M259" s="50"/>
      <c r="N259" s="50"/>
      <c r="O259" s="50"/>
      <c r="P259" s="50"/>
      <c r="Q259" s="50"/>
      <c r="R259" s="50"/>
      <c r="S259" s="50"/>
      <c r="T259" s="50"/>
      <c r="U259" s="50"/>
      <c r="V259" s="50"/>
      <c r="W259" s="50"/>
      <c r="X259" s="50"/>
      <c r="Y259" s="50"/>
      <c r="Z259" s="50"/>
      <c r="AA259" s="50"/>
      <c r="AB259" s="52"/>
      <c r="AC259" s="50"/>
      <c r="AD259" s="52"/>
      <c r="AE259" s="50"/>
      <c r="AF259" s="52"/>
      <c r="AG259" s="50"/>
      <c r="AH259" s="50"/>
      <c r="AI259" s="50"/>
      <c r="AJ259" s="50"/>
      <c r="AK259" s="50"/>
      <c r="AL259" s="50"/>
      <c r="AM259" s="50"/>
    </row>
    <row r="260" spans="1:39" ht="15.75" customHeight="1" x14ac:dyDescent="0.15">
      <c r="A260" s="50"/>
      <c r="B260" s="50"/>
      <c r="C260" s="50"/>
      <c r="D260" s="50"/>
      <c r="E260" s="50"/>
      <c r="F260" s="50"/>
      <c r="G260" s="50"/>
      <c r="H260" s="50"/>
      <c r="I260" s="50"/>
      <c r="J260" s="50"/>
      <c r="K260" s="50"/>
      <c r="L260" s="50"/>
      <c r="M260" s="50"/>
      <c r="N260" s="50"/>
      <c r="O260" s="50"/>
      <c r="P260" s="50"/>
      <c r="Q260" s="50"/>
      <c r="R260" s="50"/>
      <c r="S260" s="50"/>
      <c r="T260" s="50"/>
      <c r="U260" s="50"/>
      <c r="V260" s="50"/>
      <c r="W260" s="50"/>
      <c r="X260" s="50"/>
      <c r="Y260" s="50"/>
      <c r="Z260" s="50"/>
      <c r="AA260" s="50"/>
      <c r="AB260" s="52"/>
      <c r="AC260" s="50"/>
      <c r="AD260" s="52"/>
      <c r="AE260" s="50"/>
      <c r="AF260" s="52"/>
      <c r="AG260" s="50"/>
      <c r="AH260" s="50"/>
      <c r="AI260" s="50"/>
      <c r="AJ260" s="50"/>
      <c r="AK260" s="50"/>
      <c r="AL260" s="50"/>
      <c r="AM260" s="50"/>
    </row>
    <row r="261" spans="1:39" ht="15.75" customHeight="1" x14ac:dyDescent="0.15">
      <c r="A261" s="50"/>
      <c r="B261" s="50"/>
      <c r="C261" s="50"/>
      <c r="D261" s="50"/>
      <c r="E261" s="50"/>
      <c r="F261" s="50"/>
      <c r="G261" s="50"/>
      <c r="H261" s="50"/>
      <c r="I261" s="50"/>
      <c r="J261" s="50"/>
      <c r="K261" s="50"/>
      <c r="L261" s="50"/>
      <c r="M261" s="50"/>
      <c r="N261" s="50"/>
      <c r="O261" s="50"/>
      <c r="P261" s="50"/>
      <c r="Q261" s="50"/>
      <c r="R261" s="50"/>
      <c r="S261" s="50"/>
      <c r="T261" s="50"/>
      <c r="U261" s="50"/>
      <c r="V261" s="50"/>
      <c r="W261" s="50"/>
      <c r="X261" s="50"/>
      <c r="Y261" s="50"/>
      <c r="Z261" s="50"/>
      <c r="AA261" s="50"/>
      <c r="AB261" s="52"/>
      <c r="AC261" s="50"/>
      <c r="AD261" s="52"/>
      <c r="AE261" s="50"/>
      <c r="AF261" s="52"/>
      <c r="AG261" s="50"/>
      <c r="AH261" s="50"/>
      <c r="AI261" s="50"/>
      <c r="AJ261" s="50"/>
      <c r="AK261" s="50"/>
      <c r="AL261" s="50"/>
      <c r="AM261" s="50"/>
    </row>
    <row r="262" spans="1:39" ht="15.75" customHeight="1" x14ac:dyDescent="0.15">
      <c r="A262" s="50"/>
      <c r="B262" s="50"/>
      <c r="C262" s="50"/>
      <c r="D262" s="50"/>
      <c r="E262" s="50"/>
      <c r="F262" s="50"/>
      <c r="G262" s="50"/>
      <c r="H262" s="50"/>
      <c r="I262" s="50"/>
      <c r="J262" s="50"/>
      <c r="K262" s="50"/>
      <c r="L262" s="50"/>
      <c r="M262" s="50"/>
      <c r="N262" s="50"/>
      <c r="O262" s="50"/>
      <c r="P262" s="50"/>
      <c r="Q262" s="50"/>
      <c r="R262" s="50"/>
      <c r="S262" s="50"/>
      <c r="T262" s="50"/>
      <c r="U262" s="50"/>
      <c r="V262" s="50"/>
      <c r="W262" s="50"/>
      <c r="X262" s="50"/>
      <c r="Y262" s="50"/>
      <c r="Z262" s="50"/>
      <c r="AA262" s="50"/>
      <c r="AB262" s="52"/>
      <c r="AC262" s="50"/>
      <c r="AD262" s="52"/>
      <c r="AE262" s="50"/>
      <c r="AF262" s="52"/>
      <c r="AG262" s="50"/>
      <c r="AH262" s="50"/>
      <c r="AI262" s="50"/>
      <c r="AJ262" s="50"/>
      <c r="AK262" s="50"/>
      <c r="AL262" s="50"/>
      <c r="AM262" s="50"/>
    </row>
    <row r="263" spans="1:39" ht="15.75" customHeight="1" x14ac:dyDescent="0.15">
      <c r="A263" s="50"/>
      <c r="B263" s="50"/>
      <c r="C263" s="50"/>
      <c r="D263" s="50"/>
      <c r="E263" s="50"/>
      <c r="F263" s="50"/>
      <c r="G263" s="50"/>
      <c r="H263" s="50"/>
      <c r="I263" s="50"/>
      <c r="J263" s="50"/>
      <c r="K263" s="50"/>
      <c r="L263" s="50"/>
      <c r="M263" s="50"/>
      <c r="N263" s="50"/>
      <c r="O263" s="50"/>
      <c r="P263" s="50"/>
      <c r="Q263" s="50"/>
      <c r="R263" s="50"/>
      <c r="S263" s="50"/>
      <c r="T263" s="50"/>
      <c r="U263" s="50"/>
      <c r="V263" s="50"/>
      <c r="W263" s="50"/>
      <c r="X263" s="50"/>
      <c r="Y263" s="50"/>
      <c r="Z263" s="50"/>
      <c r="AA263" s="50"/>
      <c r="AB263" s="52"/>
      <c r="AC263" s="50"/>
      <c r="AD263" s="52"/>
      <c r="AE263" s="50"/>
      <c r="AF263" s="52"/>
      <c r="AG263" s="50"/>
      <c r="AH263" s="50"/>
      <c r="AI263" s="50"/>
      <c r="AJ263" s="50"/>
      <c r="AK263" s="50"/>
      <c r="AL263" s="50"/>
      <c r="AM263" s="50"/>
    </row>
    <row r="264" spans="1:39" ht="15.75" customHeight="1" x14ac:dyDescent="0.15">
      <c r="A264" s="50"/>
      <c r="B264" s="50"/>
      <c r="C264" s="50"/>
      <c r="D264" s="50"/>
      <c r="E264" s="50"/>
      <c r="F264" s="50"/>
      <c r="G264" s="50"/>
      <c r="H264" s="50"/>
      <c r="I264" s="50"/>
      <c r="J264" s="50"/>
      <c r="K264" s="50"/>
      <c r="L264" s="50"/>
      <c r="M264" s="50"/>
      <c r="N264" s="50"/>
      <c r="O264" s="50"/>
      <c r="P264" s="50"/>
      <c r="Q264" s="50"/>
      <c r="R264" s="50"/>
      <c r="S264" s="50"/>
      <c r="T264" s="50"/>
      <c r="U264" s="50"/>
      <c r="V264" s="50"/>
      <c r="W264" s="50"/>
      <c r="X264" s="50"/>
      <c r="Y264" s="50"/>
      <c r="Z264" s="50"/>
      <c r="AA264" s="50"/>
      <c r="AB264" s="52"/>
      <c r="AC264" s="50"/>
      <c r="AD264" s="52"/>
      <c r="AE264" s="50"/>
      <c r="AF264" s="52"/>
      <c r="AG264" s="50"/>
      <c r="AH264" s="50"/>
      <c r="AI264" s="50"/>
      <c r="AJ264" s="50"/>
      <c r="AK264" s="50"/>
      <c r="AL264" s="50"/>
      <c r="AM264" s="50"/>
    </row>
    <row r="265" spans="1:39" ht="15.75" customHeight="1" x14ac:dyDescent="0.15">
      <c r="A265" s="50"/>
      <c r="B265" s="50"/>
      <c r="C265" s="50"/>
      <c r="D265" s="50"/>
      <c r="E265" s="50"/>
      <c r="F265" s="50"/>
      <c r="G265" s="50"/>
      <c r="H265" s="50"/>
      <c r="I265" s="50"/>
      <c r="J265" s="50"/>
      <c r="K265" s="50"/>
      <c r="L265" s="50"/>
      <c r="M265" s="50"/>
      <c r="N265" s="50"/>
      <c r="O265" s="50"/>
      <c r="P265" s="50"/>
      <c r="Q265" s="50"/>
      <c r="R265" s="50"/>
      <c r="S265" s="50"/>
      <c r="T265" s="50"/>
      <c r="U265" s="50"/>
      <c r="V265" s="50"/>
      <c r="W265" s="50"/>
      <c r="X265" s="50"/>
      <c r="Y265" s="50"/>
      <c r="Z265" s="50"/>
      <c r="AA265" s="50"/>
      <c r="AB265" s="52"/>
      <c r="AC265" s="50"/>
      <c r="AD265" s="52"/>
      <c r="AE265" s="50"/>
      <c r="AF265" s="52"/>
      <c r="AG265" s="50"/>
      <c r="AH265" s="50"/>
      <c r="AI265" s="50"/>
      <c r="AJ265" s="50"/>
      <c r="AK265" s="50"/>
      <c r="AL265" s="50"/>
      <c r="AM265" s="50"/>
    </row>
    <row r="266" spans="1:39" ht="15.75" customHeight="1" x14ac:dyDescent="0.15">
      <c r="A266" s="50"/>
      <c r="B266" s="50"/>
      <c r="C266" s="50"/>
      <c r="D266" s="50"/>
      <c r="E266" s="50"/>
      <c r="F266" s="50"/>
      <c r="G266" s="50"/>
      <c r="H266" s="50"/>
      <c r="I266" s="50"/>
      <c r="J266" s="50"/>
      <c r="K266" s="50"/>
      <c r="L266" s="50"/>
      <c r="M266" s="50"/>
      <c r="N266" s="50"/>
      <c r="O266" s="50"/>
      <c r="P266" s="50"/>
      <c r="Q266" s="50"/>
      <c r="R266" s="50"/>
      <c r="S266" s="50"/>
      <c r="T266" s="50"/>
      <c r="U266" s="50"/>
      <c r="V266" s="50"/>
      <c r="W266" s="50"/>
      <c r="X266" s="50"/>
      <c r="Y266" s="50"/>
      <c r="Z266" s="50"/>
      <c r="AA266" s="50"/>
      <c r="AB266" s="52"/>
      <c r="AC266" s="50"/>
      <c r="AD266" s="52"/>
      <c r="AE266" s="50"/>
      <c r="AF266" s="52"/>
      <c r="AG266" s="50"/>
      <c r="AH266" s="50"/>
      <c r="AI266" s="50"/>
      <c r="AJ266" s="50"/>
      <c r="AK266" s="50"/>
      <c r="AL266" s="50"/>
      <c r="AM266" s="50"/>
    </row>
    <row r="267" spans="1:39" ht="15.75" customHeight="1" x14ac:dyDescent="0.15">
      <c r="A267" s="50"/>
      <c r="B267" s="50"/>
      <c r="C267" s="50"/>
      <c r="D267" s="50"/>
      <c r="E267" s="50"/>
      <c r="F267" s="50"/>
      <c r="G267" s="50"/>
      <c r="H267" s="50"/>
      <c r="I267" s="50"/>
      <c r="J267" s="50"/>
      <c r="K267" s="50"/>
      <c r="L267" s="50"/>
      <c r="M267" s="50"/>
      <c r="N267" s="50"/>
      <c r="O267" s="50"/>
      <c r="P267" s="50"/>
      <c r="Q267" s="50"/>
      <c r="R267" s="50"/>
      <c r="S267" s="50"/>
      <c r="T267" s="50"/>
      <c r="U267" s="50"/>
      <c r="V267" s="50"/>
      <c r="W267" s="50"/>
      <c r="X267" s="50"/>
      <c r="Y267" s="50"/>
      <c r="Z267" s="50"/>
      <c r="AA267" s="50"/>
      <c r="AB267" s="52"/>
      <c r="AC267" s="50"/>
      <c r="AD267" s="52"/>
      <c r="AE267" s="50"/>
      <c r="AF267" s="52"/>
      <c r="AG267" s="50"/>
      <c r="AH267" s="50"/>
      <c r="AI267" s="50"/>
      <c r="AJ267" s="50"/>
      <c r="AK267" s="50"/>
      <c r="AL267" s="50"/>
      <c r="AM267" s="50"/>
    </row>
    <row r="268" spans="1:39" ht="15.75" customHeight="1" x14ac:dyDescent="0.15">
      <c r="A268" s="50"/>
      <c r="B268" s="50"/>
      <c r="C268" s="50"/>
      <c r="D268" s="50"/>
      <c r="E268" s="50"/>
      <c r="F268" s="50"/>
      <c r="G268" s="50"/>
      <c r="H268" s="50"/>
      <c r="I268" s="50"/>
      <c r="J268" s="50"/>
      <c r="K268" s="50"/>
      <c r="L268" s="50"/>
      <c r="M268" s="50"/>
      <c r="N268" s="50"/>
      <c r="O268" s="50"/>
      <c r="P268" s="50"/>
      <c r="Q268" s="50"/>
      <c r="R268" s="50"/>
      <c r="S268" s="50"/>
      <c r="T268" s="50"/>
      <c r="U268" s="50"/>
      <c r="V268" s="50"/>
      <c r="W268" s="50"/>
      <c r="X268" s="50"/>
      <c r="Y268" s="50"/>
      <c r="Z268" s="50"/>
      <c r="AA268" s="50"/>
      <c r="AB268" s="52"/>
      <c r="AC268" s="50"/>
      <c r="AD268" s="52"/>
      <c r="AE268" s="50"/>
      <c r="AF268" s="52"/>
      <c r="AG268" s="50"/>
      <c r="AH268" s="50"/>
      <c r="AI268" s="50"/>
      <c r="AJ268" s="50"/>
      <c r="AK268" s="50"/>
      <c r="AL268" s="50"/>
      <c r="AM268" s="50"/>
    </row>
    <row r="269" spans="1:39" ht="15.75" customHeight="1" x14ac:dyDescent="0.15">
      <c r="A269" s="50"/>
      <c r="B269" s="50"/>
      <c r="C269" s="50"/>
      <c r="D269" s="50"/>
      <c r="E269" s="50"/>
      <c r="F269" s="50"/>
      <c r="G269" s="50"/>
      <c r="H269" s="50"/>
      <c r="I269" s="50"/>
      <c r="J269" s="50"/>
      <c r="K269" s="50"/>
      <c r="L269" s="50"/>
      <c r="M269" s="50"/>
      <c r="N269" s="50"/>
      <c r="O269" s="50"/>
      <c r="P269" s="50"/>
      <c r="Q269" s="50"/>
      <c r="R269" s="50"/>
      <c r="S269" s="50"/>
      <c r="T269" s="50"/>
      <c r="U269" s="50"/>
      <c r="V269" s="50"/>
      <c r="W269" s="50"/>
      <c r="X269" s="50"/>
      <c r="Y269" s="50"/>
      <c r="Z269" s="50"/>
      <c r="AA269" s="50"/>
      <c r="AB269" s="52"/>
      <c r="AC269" s="50"/>
      <c r="AD269" s="52"/>
      <c r="AE269" s="50"/>
      <c r="AF269" s="52"/>
      <c r="AG269" s="50"/>
      <c r="AH269" s="50"/>
      <c r="AI269" s="50"/>
      <c r="AJ269" s="50"/>
      <c r="AK269" s="50"/>
      <c r="AL269" s="50"/>
      <c r="AM269" s="50"/>
    </row>
    <row r="270" spans="1:39" ht="15.75" customHeight="1" x14ac:dyDescent="0.15">
      <c r="A270" s="50"/>
      <c r="B270" s="50"/>
      <c r="C270" s="50"/>
      <c r="D270" s="50"/>
      <c r="E270" s="50"/>
      <c r="F270" s="50"/>
      <c r="G270" s="50"/>
      <c r="H270" s="50"/>
      <c r="I270" s="50"/>
      <c r="J270" s="50"/>
      <c r="K270" s="50"/>
      <c r="L270" s="50"/>
      <c r="M270" s="50"/>
      <c r="N270" s="50"/>
      <c r="O270" s="50"/>
      <c r="P270" s="50"/>
      <c r="Q270" s="50"/>
      <c r="R270" s="50"/>
      <c r="S270" s="50"/>
      <c r="T270" s="50"/>
      <c r="U270" s="50"/>
      <c r="V270" s="50"/>
      <c r="W270" s="50"/>
      <c r="X270" s="50"/>
      <c r="Y270" s="50"/>
      <c r="Z270" s="50"/>
      <c r="AA270" s="50"/>
      <c r="AB270" s="52"/>
      <c r="AC270" s="50"/>
      <c r="AD270" s="52"/>
      <c r="AE270" s="50"/>
      <c r="AF270" s="52"/>
      <c r="AG270" s="50"/>
      <c r="AH270" s="50"/>
      <c r="AI270" s="50"/>
      <c r="AJ270" s="50"/>
      <c r="AK270" s="50"/>
      <c r="AL270" s="50"/>
      <c r="AM270" s="50"/>
    </row>
    <row r="271" spans="1:39" ht="15.75" customHeight="1" x14ac:dyDescent="0.15">
      <c r="A271" s="50"/>
      <c r="B271" s="50"/>
      <c r="C271" s="50"/>
      <c r="D271" s="50"/>
      <c r="E271" s="50"/>
      <c r="F271" s="50"/>
      <c r="G271" s="50"/>
      <c r="H271" s="50"/>
      <c r="I271" s="50"/>
      <c r="J271" s="50"/>
      <c r="K271" s="50"/>
      <c r="L271" s="50"/>
      <c r="M271" s="50"/>
      <c r="N271" s="50"/>
      <c r="O271" s="50"/>
      <c r="P271" s="50"/>
      <c r="Q271" s="50"/>
      <c r="R271" s="50"/>
      <c r="S271" s="50"/>
      <c r="T271" s="50"/>
      <c r="U271" s="50"/>
      <c r="V271" s="50"/>
      <c r="W271" s="50"/>
      <c r="X271" s="50"/>
      <c r="Y271" s="50"/>
      <c r="Z271" s="50"/>
      <c r="AA271" s="50"/>
      <c r="AB271" s="52"/>
      <c r="AC271" s="50"/>
      <c r="AD271" s="52"/>
      <c r="AE271" s="50"/>
      <c r="AF271" s="52"/>
      <c r="AG271" s="50"/>
      <c r="AH271" s="50"/>
      <c r="AI271" s="50"/>
      <c r="AJ271" s="50"/>
      <c r="AK271" s="50"/>
      <c r="AL271" s="50"/>
      <c r="AM271" s="50"/>
    </row>
    <row r="272" spans="1:39" ht="15.75" customHeight="1" x14ac:dyDescent="0.15">
      <c r="A272" s="50"/>
      <c r="B272" s="50"/>
      <c r="C272" s="50"/>
      <c r="D272" s="50"/>
      <c r="E272" s="50"/>
      <c r="F272" s="50"/>
      <c r="G272" s="50"/>
      <c r="H272" s="50"/>
      <c r="I272" s="50"/>
      <c r="J272" s="50"/>
      <c r="K272" s="50"/>
      <c r="L272" s="50"/>
      <c r="M272" s="50"/>
      <c r="N272" s="50"/>
      <c r="O272" s="50"/>
      <c r="P272" s="50"/>
      <c r="Q272" s="50"/>
      <c r="R272" s="50"/>
      <c r="S272" s="50"/>
      <c r="T272" s="50"/>
      <c r="U272" s="50"/>
      <c r="V272" s="50"/>
      <c r="W272" s="50"/>
      <c r="X272" s="50"/>
      <c r="Y272" s="50"/>
      <c r="Z272" s="50"/>
      <c r="AA272" s="50"/>
      <c r="AB272" s="52"/>
      <c r="AC272" s="50"/>
      <c r="AD272" s="52"/>
      <c r="AE272" s="50"/>
      <c r="AF272" s="52"/>
      <c r="AG272" s="50"/>
      <c r="AH272" s="50"/>
      <c r="AI272" s="50"/>
      <c r="AJ272" s="50"/>
      <c r="AK272" s="50"/>
      <c r="AL272" s="50"/>
      <c r="AM272" s="50"/>
    </row>
    <row r="273" spans="1:39" ht="15.75" customHeight="1" x14ac:dyDescent="0.15">
      <c r="A273" s="50"/>
      <c r="B273" s="50"/>
      <c r="C273" s="50"/>
      <c r="D273" s="50"/>
      <c r="E273" s="50"/>
      <c r="F273" s="50"/>
      <c r="G273" s="50"/>
      <c r="H273" s="50"/>
      <c r="I273" s="50"/>
      <c r="J273" s="50"/>
      <c r="K273" s="50"/>
      <c r="L273" s="50"/>
      <c r="M273" s="50"/>
      <c r="N273" s="50"/>
      <c r="O273" s="50"/>
      <c r="P273" s="50"/>
      <c r="Q273" s="50"/>
      <c r="R273" s="50"/>
      <c r="S273" s="50"/>
      <c r="T273" s="50"/>
      <c r="U273" s="50"/>
      <c r="V273" s="50"/>
      <c r="W273" s="50"/>
      <c r="X273" s="50"/>
      <c r="Y273" s="50"/>
      <c r="Z273" s="50"/>
      <c r="AA273" s="50"/>
      <c r="AB273" s="52"/>
      <c r="AC273" s="50"/>
      <c r="AD273" s="52"/>
      <c r="AE273" s="50"/>
      <c r="AF273" s="52"/>
      <c r="AG273" s="50"/>
      <c r="AH273" s="50"/>
      <c r="AI273" s="50"/>
      <c r="AJ273" s="50"/>
      <c r="AK273" s="50"/>
      <c r="AL273" s="50"/>
      <c r="AM273" s="50"/>
    </row>
    <row r="274" spans="1:39" ht="15.75" customHeight="1" x14ac:dyDescent="0.15">
      <c r="A274" s="50"/>
      <c r="B274" s="50"/>
      <c r="C274" s="50"/>
      <c r="D274" s="50"/>
      <c r="E274" s="50"/>
      <c r="F274" s="50"/>
      <c r="G274" s="50"/>
      <c r="H274" s="50"/>
      <c r="I274" s="50"/>
      <c r="J274" s="50"/>
      <c r="K274" s="50"/>
      <c r="L274" s="50"/>
      <c r="M274" s="50"/>
      <c r="N274" s="50"/>
      <c r="O274" s="50"/>
      <c r="P274" s="50"/>
      <c r="Q274" s="50"/>
      <c r="R274" s="50"/>
      <c r="S274" s="50"/>
      <c r="T274" s="50"/>
      <c r="U274" s="50"/>
      <c r="V274" s="50"/>
      <c r="W274" s="50"/>
      <c r="X274" s="50"/>
      <c r="Y274" s="50"/>
      <c r="Z274" s="50"/>
      <c r="AA274" s="50"/>
      <c r="AB274" s="52"/>
      <c r="AC274" s="50"/>
      <c r="AD274" s="52"/>
      <c r="AE274" s="50"/>
      <c r="AF274" s="52"/>
      <c r="AG274" s="50"/>
      <c r="AH274" s="50"/>
      <c r="AI274" s="50"/>
      <c r="AJ274" s="50"/>
      <c r="AK274" s="50"/>
      <c r="AL274" s="50"/>
      <c r="AM274" s="50"/>
    </row>
    <row r="275" spans="1:39" ht="15.75" customHeight="1" x14ac:dyDescent="0.15">
      <c r="A275" s="50"/>
      <c r="B275" s="50"/>
      <c r="C275" s="50"/>
      <c r="D275" s="50"/>
      <c r="E275" s="50"/>
      <c r="F275" s="50"/>
      <c r="G275" s="50"/>
      <c r="H275" s="50"/>
      <c r="I275" s="50"/>
      <c r="J275" s="50"/>
      <c r="K275" s="50"/>
      <c r="L275" s="50"/>
      <c r="M275" s="50"/>
      <c r="N275" s="50"/>
      <c r="O275" s="50"/>
      <c r="P275" s="50"/>
      <c r="Q275" s="50"/>
      <c r="R275" s="50"/>
      <c r="S275" s="50"/>
      <c r="T275" s="50"/>
      <c r="U275" s="50"/>
      <c r="V275" s="50"/>
      <c r="W275" s="50"/>
      <c r="X275" s="50"/>
      <c r="Y275" s="50"/>
      <c r="Z275" s="50"/>
      <c r="AA275" s="50"/>
      <c r="AB275" s="52"/>
      <c r="AC275" s="50"/>
      <c r="AD275" s="52"/>
      <c r="AE275" s="50"/>
      <c r="AF275" s="52"/>
      <c r="AG275" s="50"/>
      <c r="AH275" s="50"/>
      <c r="AI275" s="50"/>
      <c r="AJ275" s="50"/>
      <c r="AK275" s="50"/>
      <c r="AL275" s="50"/>
      <c r="AM275" s="50"/>
    </row>
    <row r="276" spans="1:39" ht="15.75" customHeight="1" x14ac:dyDescent="0.15">
      <c r="A276" s="50"/>
      <c r="B276" s="50"/>
      <c r="C276" s="50"/>
      <c r="D276" s="50"/>
      <c r="E276" s="50"/>
      <c r="F276" s="50"/>
      <c r="G276" s="50"/>
      <c r="H276" s="50"/>
      <c r="I276" s="50"/>
      <c r="J276" s="50"/>
      <c r="K276" s="50"/>
      <c r="L276" s="50"/>
      <c r="M276" s="50"/>
      <c r="N276" s="50"/>
      <c r="O276" s="50"/>
      <c r="P276" s="50"/>
      <c r="Q276" s="50"/>
      <c r="R276" s="50"/>
      <c r="S276" s="50"/>
      <c r="T276" s="50"/>
      <c r="U276" s="50"/>
      <c r="V276" s="50"/>
      <c r="W276" s="50"/>
      <c r="X276" s="50"/>
      <c r="Y276" s="50"/>
      <c r="Z276" s="50"/>
      <c r="AA276" s="50"/>
      <c r="AB276" s="52"/>
      <c r="AC276" s="50"/>
      <c r="AD276" s="52"/>
      <c r="AE276" s="50"/>
      <c r="AF276" s="52"/>
      <c r="AG276" s="50"/>
      <c r="AH276" s="50"/>
      <c r="AI276" s="50"/>
      <c r="AJ276" s="50"/>
      <c r="AK276" s="50"/>
      <c r="AL276" s="50"/>
      <c r="AM276" s="50"/>
    </row>
    <row r="277" spans="1:39" ht="15.75" customHeight="1" x14ac:dyDescent="0.15">
      <c r="A277" s="50"/>
      <c r="B277" s="50"/>
      <c r="C277" s="50"/>
      <c r="D277" s="50"/>
      <c r="E277" s="50"/>
      <c r="F277" s="50"/>
      <c r="G277" s="50"/>
      <c r="H277" s="50"/>
      <c r="I277" s="50"/>
      <c r="J277" s="50"/>
      <c r="K277" s="50"/>
      <c r="L277" s="50"/>
      <c r="M277" s="50"/>
      <c r="N277" s="50"/>
      <c r="O277" s="50"/>
      <c r="P277" s="50"/>
      <c r="Q277" s="50"/>
      <c r="R277" s="50"/>
      <c r="S277" s="50"/>
      <c r="T277" s="50"/>
      <c r="U277" s="50"/>
      <c r="V277" s="50"/>
      <c r="W277" s="50"/>
      <c r="X277" s="50"/>
      <c r="Y277" s="50"/>
      <c r="Z277" s="50"/>
      <c r="AA277" s="50"/>
      <c r="AB277" s="52"/>
      <c r="AC277" s="50"/>
      <c r="AD277" s="52"/>
      <c r="AE277" s="50"/>
      <c r="AF277" s="52"/>
      <c r="AG277" s="50"/>
      <c r="AH277" s="50"/>
      <c r="AI277" s="50"/>
      <c r="AJ277" s="50"/>
      <c r="AK277" s="50"/>
      <c r="AL277" s="50"/>
      <c r="AM277" s="50"/>
    </row>
    <row r="278" spans="1:39" ht="15.75" customHeight="1" x14ac:dyDescent="0.15">
      <c r="A278" s="50"/>
      <c r="B278" s="50"/>
      <c r="C278" s="50"/>
      <c r="D278" s="50"/>
      <c r="E278" s="50"/>
      <c r="F278" s="50"/>
      <c r="G278" s="50"/>
      <c r="H278" s="50"/>
      <c r="I278" s="50"/>
      <c r="J278" s="50"/>
      <c r="K278" s="50"/>
      <c r="L278" s="50"/>
      <c r="M278" s="50"/>
      <c r="N278" s="50"/>
      <c r="O278" s="50"/>
      <c r="P278" s="50"/>
      <c r="Q278" s="50"/>
      <c r="R278" s="50"/>
      <c r="S278" s="50"/>
      <c r="T278" s="50"/>
      <c r="U278" s="50"/>
      <c r="V278" s="50"/>
      <c r="W278" s="50"/>
      <c r="X278" s="50"/>
      <c r="Y278" s="50"/>
      <c r="Z278" s="50"/>
      <c r="AA278" s="50"/>
      <c r="AB278" s="52"/>
      <c r="AC278" s="50"/>
      <c r="AD278" s="52"/>
      <c r="AE278" s="50"/>
      <c r="AF278" s="52"/>
      <c r="AG278" s="50"/>
      <c r="AH278" s="50"/>
      <c r="AI278" s="50"/>
      <c r="AJ278" s="50"/>
      <c r="AK278" s="50"/>
      <c r="AL278" s="50"/>
      <c r="AM278" s="50"/>
    </row>
    <row r="279" spans="1:39" ht="15.75" customHeight="1" x14ac:dyDescent="0.15">
      <c r="A279" s="50"/>
      <c r="B279" s="50"/>
      <c r="C279" s="50"/>
      <c r="D279" s="50"/>
      <c r="E279" s="50"/>
      <c r="F279" s="50"/>
      <c r="G279" s="50"/>
      <c r="H279" s="50"/>
      <c r="I279" s="50"/>
      <c r="J279" s="50"/>
      <c r="K279" s="50"/>
      <c r="L279" s="50"/>
      <c r="M279" s="50"/>
      <c r="N279" s="50"/>
      <c r="O279" s="50"/>
      <c r="P279" s="50"/>
      <c r="Q279" s="50"/>
      <c r="R279" s="50"/>
      <c r="S279" s="50"/>
      <c r="T279" s="50"/>
      <c r="U279" s="50"/>
      <c r="V279" s="50"/>
      <c r="W279" s="50"/>
      <c r="X279" s="50"/>
      <c r="Y279" s="50"/>
      <c r="Z279" s="50"/>
      <c r="AA279" s="50"/>
      <c r="AB279" s="52"/>
      <c r="AC279" s="50"/>
      <c r="AD279" s="52"/>
      <c r="AE279" s="50"/>
      <c r="AF279" s="52"/>
      <c r="AG279" s="50"/>
      <c r="AH279" s="50"/>
      <c r="AI279" s="50"/>
      <c r="AJ279" s="50"/>
      <c r="AK279" s="50"/>
      <c r="AL279" s="50"/>
      <c r="AM279" s="50"/>
    </row>
    <row r="280" spans="1:39" ht="15.75" customHeight="1" x14ac:dyDescent="0.15">
      <c r="A280" s="50"/>
      <c r="B280" s="50"/>
      <c r="C280" s="50"/>
      <c r="D280" s="50"/>
      <c r="E280" s="50"/>
      <c r="F280" s="50"/>
      <c r="G280" s="50"/>
      <c r="H280" s="50"/>
      <c r="I280" s="50"/>
      <c r="J280" s="50"/>
      <c r="K280" s="50"/>
      <c r="L280" s="50"/>
      <c r="M280" s="50"/>
      <c r="N280" s="50"/>
      <c r="O280" s="50"/>
      <c r="P280" s="50"/>
      <c r="Q280" s="50"/>
      <c r="R280" s="50"/>
      <c r="S280" s="50"/>
      <c r="T280" s="50"/>
      <c r="U280" s="50"/>
      <c r="V280" s="50"/>
      <c r="W280" s="50"/>
      <c r="X280" s="50"/>
      <c r="Y280" s="50"/>
      <c r="Z280" s="50"/>
      <c r="AA280" s="50"/>
      <c r="AB280" s="52"/>
      <c r="AC280" s="50"/>
      <c r="AD280" s="52"/>
      <c r="AE280" s="50"/>
      <c r="AF280" s="52"/>
      <c r="AG280" s="50"/>
      <c r="AH280" s="50"/>
      <c r="AI280" s="50"/>
      <c r="AJ280" s="50"/>
      <c r="AK280" s="50"/>
      <c r="AL280" s="50"/>
      <c r="AM280" s="50"/>
    </row>
    <row r="281" spans="1:39" ht="15.75" customHeight="1" x14ac:dyDescent="0.15">
      <c r="A281" s="50"/>
      <c r="B281" s="50"/>
      <c r="C281" s="50"/>
      <c r="D281" s="50"/>
      <c r="E281" s="50"/>
      <c r="F281" s="50"/>
      <c r="G281" s="50"/>
      <c r="H281" s="50"/>
      <c r="I281" s="50"/>
      <c r="J281" s="50"/>
      <c r="K281" s="50"/>
      <c r="L281" s="50"/>
      <c r="M281" s="50"/>
      <c r="N281" s="50"/>
      <c r="O281" s="50"/>
      <c r="P281" s="50"/>
      <c r="Q281" s="50"/>
      <c r="R281" s="50"/>
      <c r="S281" s="50"/>
      <c r="T281" s="50"/>
      <c r="U281" s="50"/>
      <c r="V281" s="50"/>
      <c r="W281" s="50"/>
      <c r="X281" s="50"/>
      <c r="Y281" s="50"/>
      <c r="Z281" s="50"/>
      <c r="AA281" s="50"/>
      <c r="AB281" s="52"/>
      <c r="AC281" s="50"/>
      <c r="AD281" s="52"/>
      <c r="AE281" s="50"/>
      <c r="AF281" s="52"/>
      <c r="AG281" s="50"/>
      <c r="AH281" s="50"/>
      <c r="AI281" s="50"/>
      <c r="AJ281" s="50"/>
      <c r="AK281" s="50"/>
      <c r="AL281" s="50"/>
      <c r="AM281" s="50"/>
    </row>
    <row r="282" spans="1:39" ht="15.75" customHeight="1" x14ac:dyDescent="0.15">
      <c r="A282" s="50"/>
      <c r="B282" s="50"/>
      <c r="C282" s="50"/>
      <c r="D282" s="50"/>
      <c r="E282" s="50"/>
      <c r="F282" s="50"/>
      <c r="G282" s="50"/>
      <c r="H282" s="50"/>
      <c r="I282" s="50"/>
      <c r="J282" s="50"/>
      <c r="K282" s="50"/>
      <c r="L282" s="50"/>
      <c r="M282" s="50"/>
      <c r="N282" s="50"/>
      <c r="O282" s="50"/>
      <c r="P282" s="50"/>
      <c r="Q282" s="50"/>
      <c r="R282" s="50"/>
      <c r="S282" s="50"/>
      <c r="T282" s="50"/>
      <c r="U282" s="50"/>
      <c r="V282" s="50"/>
      <c r="W282" s="50"/>
      <c r="X282" s="50"/>
      <c r="Y282" s="50"/>
      <c r="Z282" s="50"/>
      <c r="AA282" s="50"/>
      <c r="AB282" s="52"/>
      <c r="AC282" s="50"/>
      <c r="AD282" s="52"/>
      <c r="AE282" s="50"/>
      <c r="AF282" s="52"/>
      <c r="AG282" s="50"/>
      <c r="AH282" s="50"/>
      <c r="AI282" s="50"/>
      <c r="AJ282" s="50"/>
      <c r="AK282" s="50"/>
      <c r="AL282" s="50"/>
      <c r="AM282" s="50"/>
    </row>
    <row r="283" spans="1:39" ht="15.75" customHeight="1" x14ac:dyDescent="0.15">
      <c r="A283" s="50"/>
      <c r="B283" s="50"/>
      <c r="C283" s="50"/>
      <c r="D283" s="50"/>
      <c r="E283" s="50"/>
      <c r="F283" s="50"/>
      <c r="G283" s="50"/>
      <c r="H283" s="50"/>
      <c r="I283" s="50"/>
      <c r="J283" s="50"/>
      <c r="K283" s="50"/>
      <c r="L283" s="50"/>
      <c r="M283" s="50"/>
      <c r="N283" s="50"/>
      <c r="O283" s="50"/>
      <c r="P283" s="50"/>
      <c r="Q283" s="50"/>
      <c r="R283" s="50"/>
      <c r="S283" s="50"/>
      <c r="T283" s="50"/>
      <c r="U283" s="50"/>
      <c r="V283" s="50"/>
      <c r="W283" s="50"/>
      <c r="X283" s="50"/>
      <c r="Y283" s="50"/>
      <c r="Z283" s="50"/>
      <c r="AA283" s="50"/>
      <c r="AB283" s="52"/>
      <c r="AC283" s="50"/>
      <c r="AD283" s="52"/>
      <c r="AE283" s="50"/>
      <c r="AF283" s="52"/>
      <c r="AG283" s="50"/>
      <c r="AH283" s="50"/>
      <c r="AI283" s="50"/>
      <c r="AJ283" s="50"/>
      <c r="AK283" s="50"/>
      <c r="AL283" s="50"/>
      <c r="AM283" s="50"/>
    </row>
    <row r="284" spans="1:39" ht="15.75" customHeight="1" x14ac:dyDescent="0.15">
      <c r="A284" s="50"/>
      <c r="B284" s="50"/>
      <c r="C284" s="50"/>
      <c r="D284" s="50"/>
      <c r="E284" s="50"/>
      <c r="F284" s="50"/>
      <c r="G284" s="50"/>
      <c r="H284" s="50"/>
      <c r="I284" s="50"/>
      <c r="J284" s="50"/>
      <c r="K284" s="50"/>
      <c r="L284" s="50"/>
      <c r="M284" s="50"/>
      <c r="N284" s="50"/>
      <c r="O284" s="50"/>
      <c r="P284" s="50"/>
      <c r="Q284" s="50"/>
      <c r="R284" s="50"/>
      <c r="S284" s="50"/>
      <c r="T284" s="50"/>
      <c r="U284" s="50"/>
      <c r="V284" s="50"/>
      <c r="W284" s="50"/>
      <c r="X284" s="50"/>
      <c r="Y284" s="50"/>
      <c r="Z284" s="50"/>
      <c r="AA284" s="50"/>
      <c r="AB284" s="52"/>
      <c r="AC284" s="50"/>
      <c r="AD284" s="52"/>
      <c r="AE284" s="50"/>
      <c r="AF284" s="52"/>
      <c r="AG284" s="50"/>
      <c r="AH284" s="50"/>
      <c r="AI284" s="50"/>
      <c r="AJ284" s="50"/>
      <c r="AK284" s="50"/>
      <c r="AL284" s="50"/>
      <c r="AM284" s="50"/>
    </row>
    <row r="285" spans="1:39" ht="15.75" customHeight="1" x14ac:dyDescent="0.15">
      <c r="A285" s="50"/>
      <c r="B285" s="50"/>
      <c r="C285" s="50"/>
      <c r="D285" s="50"/>
      <c r="E285" s="50"/>
      <c r="F285" s="50"/>
      <c r="G285" s="50"/>
      <c r="H285" s="50"/>
      <c r="I285" s="50"/>
      <c r="J285" s="50"/>
      <c r="K285" s="50"/>
      <c r="L285" s="50"/>
      <c r="M285" s="50"/>
      <c r="N285" s="50"/>
      <c r="O285" s="50"/>
      <c r="P285" s="50"/>
      <c r="Q285" s="50"/>
      <c r="R285" s="50"/>
      <c r="S285" s="50"/>
      <c r="T285" s="50"/>
      <c r="U285" s="50"/>
      <c r="V285" s="50"/>
      <c r="W285" s="50"/>
      <c r="X285" s="50"/>
      <c r="Y285" s="50"/>
      <c r="Z285" s="50"/>
      <c r="AA285" s="50"/>
      <c r="AB285" s="52"/>
      <c r="AC285" s="50"/>
      <c r="AD285" s="52"/>
      <c r="AE285" s="50"/>
      <c r="AF285" s="52"/>
      <c r="AG285" s="50"/>
      <c r="AH285" s="50"/>
      <c r="AI285" s="50"/>
      <c r="AJ285" s="50"/>
      <c r="AK285" s="50"/>
      <c r="AL285" s="50"/>
      <c r="AM285" s="50"/>
    </row>
    <row r="286" spans="1:39" ht="15.75" customHeight="1" x14ac:dyDescent="0.15"/>
    <row r="287" spans="1:39" ht="15.75" customHeight="1" x14ac:dyDescent="0.15"/>
    <row r="288" spans="1:39" ht="15.75" customHeight="1" x14ac:dyDescent="0.15"/>
    <row r="289" ht="15.75" customHeight="1" x14ac:dyDescent="0.15"/>
    <row r="290" ht="15.75" customHeight="1" x14ac:dyDescent="0.15"/>
    <row r="291" ht="15.75" customHeight="1" x14ac:dyDescent="0.15"/>
    <row r="292" ht="15.75" customHeight="1" x14ac:dyDescent="0.15"/>
    <row r="293" ht="15.75" customHeight="1" x14ac:dyDescent="0.15"/>
    <row r="294" ht="15.75" customHeight="1" x14ac:dyDescent="0.15"/>
    <row r="295" ht="15.75" customHeight="1" x14ac:dyDescent="0.15"/>
    <row r="296" ht="15.75" customHeight="1" x14ac:dyDescent="0.15"/>
    <row r="297" ht="15.75" customHeight="1" x14ac:dyDescent="0.15"/>
    <row r="298" ht="15.75" customHeight="1" x14ac:dyDescent="0.15"/>
    <row r="299" ht="15.75" customHeight="1" x14ac:dyDescent="0.15"/>
    <row r="300" ht="15.75" customHeight="1" x14ac:dyDescent="0.15"/>
    <row r="301" ht="15.75" customHeight="1" x14ac:dyDescent="0.15"/>
    <row r="302" ht="15.75" customHeight="1" x14ac:dyDescent="0.15"/>
    <row r="303" ht="15.75" customHeight="1" x14ac:dyDescent="0.15"/>
    <row r="304" ht="15.75" customHeight="1" x14ac:dyDescent="0.15"/>
    <row r="305" ht="15.75" customHeight="1" x14ac:dyDescent="0.15"/>
    <row r="306" ht="15.75" customHeight="1" x14ac:dyDescent="0.15"/>
    <row r="307" ht="15.75" customHeight="1" x14ac:dyDescent="0.15"/>
    <row r="308" ht="15.75" customHeight="1" x14ac:dyDescent="0.15"/>
    <row r="309" ht="15.75" customHeight="1" x14ac:dyDescent="0.15"/>
    <row r="310" ht="15.75" customHeight="1" x14ac:dyDescent="0.15"/>
    <row r="311" ht="15.75" customHeight="1" x14ac:dyDescent="0.15"/>
    <row r="312" ht="15.75" customHeight="1" x14ac:dyDescent="0.15"/>
    <row r="313" ht="15.75" customHeight="1" x14ac:dyDescent="0.15"/>
    <row r="314" ht="15.75" customHeight="1" x14ac:dyDescent="0.15"/>
    <row r="315" ht="15.75" customHeight="1" x14ac:dyDescent="0.15"/>
    <row r="316" ht="15.75" customHeight="1" x14ac:dyDescent="0.15"/>
    <row r="317" ht="15.75" customHeight="1" x14ac:dyDescent="0.15"/>
    <row r="318" ht="15.75" customHeight="1" x14ac:dyDescent="0.15"/>
    <row r="319" ht="15.75" customHeight="1" x14ac:dyDescent="0.15"/>
    <row r="320" ht="15.75" customHeight="1" x14ac:dyDescent="0.15"/>
    <row r="321" ht="15.75" customHeight="1" x14ac:dyDescent="0.15"/>
    <row r="322" ht="15.75" customHeight="1" x14ac:dyDescent="0.15"/>
    <row r="323" ht="15.75" customHeight="1" x14ac:dyDescent="0.15"/>
    <row r="324" ht="15.75" customHeight="1" x14ac:dyDescent="0.15"/>
    <row r="325" ht="15.75" customHeight="1" x14ac:dyDescent="0.15"/>
    <row r="326" ht="15.75" customHeight="1" x14ac:dyDescent="0.15"/>
    <row r="327" ht="15.75" customHeight="1" x14ac:dyDescent="0.15"/>
    <row r="328" ht="15.75" customHeight="1" x14ac:dyDescent="0.15"/>
    <row r="329" ht="15.75" customHeight="1" x14ac:dyDescent="0.15"/>
    <row r="330" ht="15.75" customHeight="1" x14ac:dyDescent="0.15"/>
    <row r="331" ht="15.75" customHeight="1" x14ac:dyDescent="0.15"/>
    <row r="332" ht="15.75" customHeight="1" x14ac:dyDescent="0.15"/>
    <row r="333" ht="15.75" customHeight="1" x14ac:dyDescent="0.15"/>
    <row r="334" ht="15.75" customHeight="1" x14ac:dyDescent="0.15"/>
    <row r="335" ht="15.75" customHeight="1" x14ac:dyDescent="0.15"/>
    <row r="336" ht="15.75" customHeight="1" x14ac:dyDescent="0.15"/>
    <row r="337" ht="15.75" customHeight="1" x14ac:dyDescent="0.15"/>
    <row r="338" ht="15.75" customHeight="1" x14ac:dyDescent="0.15"/>
    <row r="339" ht="15.75" customHeight="1" x14ac:dyDescent="0.15"/>
    <row r="340" ht="15.75" customHeight="1" x14ac:dyDescent="0.15"/>
    <row r="341" ht="15.75" customHeight="1" x14ac:dyDescent="0.15"/>
    <row r="342" ht="15.75" customHeight="1" x14ac:dyDescent="0.15"/>
    <row r="343" ht="15.75" customHeight="1" x14ac:dyDescent="0.15"/>
    <row r="344" ht="15.75" customHeight="1" x14ac:dyDescent="0.15"/>
    <row r="345" ht="15.75" customHeight="1" x14ac:dyDescent="0.15"/>
    <row r="346" ht="15.75" customHeight="1" x14ac:dyDescent="0.15"/>
    <row r="347" ht="15.75" customHeight="1" x14ac:dyDescent="0.15"/>
    <row r="348" ht="15.75" customHeight="1" x14ac:dyDescent="0.15"/>
    <row r="349" ht="15.75" customHeight="1" x14ac:dyDescent="0.15"/>
    <row r="350" ht="15.75" customHeight="1" x14ac:dyDescent="0.15"/>
    <row r="351" ht="15.75" customHeight="1" x14ac:dyDescent="0.15"/>
    <row r="352" ht="15.75" customHeight="1" x14ac:dyDescent="0.15"/>
    <row r="353" ht="15.75" customHeight="1" x14ac:dyDescent="0.15"/>
    <row r="354" ht="15.75" customHeight="1" x14ac:dyDescent="0.15"/>
    <row r="355" ht="15.75" customHeight="1" x14ac:dyDescent="0.15"/>
    <row r="356" ht="15.75" customHeight="1" x14ac:dyDescent="0.15"/>
    <row r="357" ht="15.75" customHeight="1" x14ac:dyDescent="0.15"/>
    <row r="358" ht="15.75" customHeight="1" x14ac:dyDescent="0.15"/>
    <row r="359" ht="15.75" customHeight="1" x14ac:dyDescent="0.15"/>
    <row r="360" ht="15.75" customHeight="1" x14ac:dyDescent="0.15"/>
    <row r="361" ht="15.75" customHeight="1" x14ac:dyDescent="0.15"/>
    <row r="362" ht="15.75" customHeight="1" x14ac:dyDescent="0.15"/>
    <row r="363" ht="15.75" customHeight="1" x14ac:dyDescent="0.15"/>
    <row r="364" ht="15.75" customHeight="1" x14ac:dyDescent="0.15"/>
    <row r="365" ht="15.75" customHeight="1" x14ac:dyDescent="0.15"/>
    <row r="366" ht="15.75" customHeight="1" x14ac:dyDescent="0.15"/>
    <row r="367" ht="15.75" customHeight="1" x14ac:dyDescent="0.15"/>
    <row r="368" ht="15.75" customHeight="1" x14ac:dyDescent="0.15"/>
    <row r="369" ht="15.75" customHeight="1" x14ac:dyDescent="0.15"/>
    <row r="370" ht="15.75" customHeight="1" x14ac:dyDescent="0.15"/>
    <row r="371" ht="15.75" customHeight="1" x14ac:dyDescent="0.15"/>
    <row r="372" ht="15.75" customHeight="1" x14ac:dyDescent="0.15"/>
    <row r="373" ht="15.75" customHeight="1" x14ac:dyDescent="0.15"/>
    <row r="374" ht="15.75" customHeight="1" x14ac:dyDescent="0.15"/>
    <row r="375" ht="15.75" customHeight="1" x14ac:dyDescent="0.15"/>
    <row r="376" ht="15.75" customHeight="1" x14ac:dyDescent="0.15"/>
    <row r="377" ht="15.75" customHeight="1" x14ac:dyDescent="0.15"/>
    <row r="378" ht="15.75" customHeight="1" x14ac:dyDescent="0.15"/>
    <row r="379" ht="15.75" customHeight="1" x14ac:dyDescent="0.15"/>
    <row r="380" ht="15.75" customHeight="1" x14ac:dyDescent="0.15"/>
    <row r="381" ht="15.75" customHeight="1" x14ac:dyDescent="0.15"/>
    <row r="382" ht="15.75" customHeight="1" x14ac:dyDescent="0.15"/>
    <row r="383" ht="15.75" customHeight="1" x14ac:dyDescent="0.15"/>
    <row r="384" ht="15.75" customHeight="1" x14ac:dyDescent="0.15"/>
    <row r="385" ht="15.75" customHeight="1" x14ac:dyDescent="0.15"/>
    <row r="386" ht="15.75" customHeight="1" x14ac:dyDescent="0.15"/>
    <row r="387" ht="15.75" customHeight="1" x14ac:dyDescent="0.15"/>
    <row r="388" ht="15.75" customHeight="1" x14ac:dyDescent="0.15"/>
    <row r="389" ht="15.75" customHeight="1" x14ac:dyDescent="0.15"/>
    <row r="390" ht="15.75" customHeight="1" x14ac:dyDescent="0.15"/>
    <row r="391" ht="15.75" customHeight="1" x14ac:dyDescent="0.15"/>
    <row r="392" ht="15.75" customHeight="1" x14ac:dyDescent="0.15"/>
    <row r="393" ht="15.75" customHeight="1" x14ac:dyDescent="0.15"/>
    <row r="394" ht="15.75" customHeight="1" x14ac:dyDescent="0.15"/>
    <row r="395" ht="15.75" customHeight="1" x14ac:dyDescent="0.15"/>
    <row r="396" ht="15.75" customHeight="1" x14ac:dyDescent="0.15"/>
    <row r="397" ht="15.75" customHeight="1" x14ac:dyDescent="0.15"/>
    <row r="398" ht="15.75" customHeight="1" x14ac:dyDescent="0.15"/>
    <row r="399" ht="15.75" customHeight="1" x14ac:dyDescent="0.15"/>
    <row r="400" ht="15.75" customHeight="1" x14ac:dyDescent="0.15"/>
    <row r="401" ht="15.75" customHeight="1" x14ac:dyDescent="0.15"/>
    <row r="402" ht="15.75" customHeight="1" x14ac:dyDescent="0.15"/>
    <row r="403" ht="15.75" customHeight="1" x14ac:dyDescent="0.15"/>
    <row r="404" ht="15.75" customHeight="1" x14ac:dyDescent="0.15"/>
    <row r="405" ht="15.75" customHeight="1" x14ac:dyDescent="0.15"/>
    <row r="406" ht="15.75" customHeight="1" x14ac:dyDescent="0.15"/>
    <row r="407" ht="15.75" customHeight="1" x14ac:dyDescent="0.15"/>
    <row r="408" ht="15.75" customHeight="1" x14ac:dyDescent="0.15"/>
    <row r="409" ht="15.75" customHeight="1" x14ac:dyDescent="0.15"/>
    <row r="410" ht="15.75" customHeight="1" x14ac:dyDescent="0.15"/>
    <row r="411" ht="15.75" customHeight="1" x14ac:dyDescent="0.15"/>
    <row r="412" ht="15.75" customHeight="1" x14ac:dyDescent="0.15"/>
    <row r="413" ht="15.75" customHeight="1" x14ac:dyDescent="0.15"/>
    <row r="414" ht="15.75" customHeight="1" x14ac:dyDescent="0.15"/>
    <row r="415" ht="15.75" customHeight="1" x14ac:dyDescent="0.15"/>
    <row r="416" ht="15.75" customHeight="1" x14ac:dyDescent="0.15"/>
    <row r="417" ht="15.75" customHeight="1" x14ac:dyDescent="0.15"/>
    <row r="418" ht="15.75" customHeight="1" x14ac:dyDescent="0.15"/>
    <row r="419" ht="15.75" customHeight="1" x14ac:dyDescent="0.15"/>
    <row r="420" ht="15.75" customHeight="1" x14ac:dyDescent="0.15"/>
    <row r="421" ht="15.75" customHeight="1" x14ac:dyDescent="0.15"/>
    <row r="422" ht="15.75" customHeight="1" x14ac:dyDescent="0.15"/>
    <row r="423" ht="15.75" customHeight="1" x14ac:dyDescent="0.15"/>
    <row r="424" ht="15.75" customHeight="1" x14ac:dyDescent="0.15"/>
    <row r="425" ht="15.75" customHeight="1" x14ac:dyDescent="0.15"/>
    <row r="426" ht="15.75" customHeight="1" x14ac:dyDescent="0.15"/>
    <row r="427" ht="15.75" customHeight="1" x14ac:dyDescent="0.15"/>
    <row r="428" ht="15.75" customHeight="1" x14ac:dyDescent="0.15"/>
    <row r="429" ht="15.75" customHeight="1" x14ac:dyDescent="0.15"/>
    <row r="430" ht="15.75" customHeight="1" x14ac:dyDescent="0.15"/>
    <row r="431" ht="15.75" customHeight="1" x14ac:dyDescent="0.15"/>
    <row r="432" ht="15.75" customHeight="1" x14ac:dyDescent="0.15"/>
    <row r="433" ht="15.75" customHeight="1" x14ac:dyDescent="0.15"/>
    <row r="434" ht="15.75" customHeight="1" x14ac:dyDescent="0.15"/>
    <row r="435" ht="15.75" customHeight="1" x14ac:dyDescent="0.15"/>
    <row r="436" ht="15.75" customHeight="1" x14ac:dyDescent="0.15"/>
    <row r="437" ht="15.75" customHeight="1" x14ac:dyDescent="0.15"/>
    <row r="438" ht="15.75" customHeight="1" x14ac:dyDescent="0.15"/>
    <row r="439" ht="15.75" customHeight="1" x14ac:dyDescent="0.15"/>
    <row r="440" ht="15.75" customHeight="1" x14ac:dyDescent="0.15"/>
    <row r="441" ht="15.75" customHeight="1" x14ac:dyDescent="0.15"/>
    <row r="442" ht="15.75" customHeight="1" x14ac:dyDescent="0.15"/>
    <row r="443" ht="15.75" customHeight="1" x14ac:dyDescent="0.15"/>
    <row r="444" ht="15.75" customHeight="1" x14ac:dyDescent="0.15"/>
    <row r="445" ht="15.75" customHeight="1" x14ac:dyDescent="0.15"/>
    <row r="446" ht="15.75" customHeight="1" x14ac:dyDescent="0.15"/>
    <row r="447" ht="15.75" customHeight="1" x14ac:dyDescent="0.15"/>
    <row r="448" ht="15.75" customHeight="1" x14ac:dyDescent="0.15"/>
    <row r="449" ht="15.75" customHeight="1" x14ac:dyDescent="0.15"/>
    <row r="450" ht="15.75" customHeight="1" x14ac:dyDescent="0.15"/>
    <row r="451" ht="15.75" customHeight="1" x14ac:dyDescent="0.15"/>
    <row r="452" ht="15.75" customHeight="1" x14ac:dyDescent="0.15"/>
    <row r="453" ht="15.75" customHeight="1" x14ac:dyDescent="0.15"/>
    <row r="454" ht="15.75" customHeight="1" x14ac:dyDescent="0.15"/>
    <row r="455" ht="15.75" customHeight="1" x14ac:dyDescent="0.15"/>
    <row r="456" ht="15.75" customHeight="1" x14ac:dyDescent="0.15"/>
    <row r="457" ht="15.75" customHeight="1" x14ac:dyDescent="0.15"/>
    <row r="458" ht="15.75" customHeight="1" x14ac:dyDescent="0.15"/>
    <row r="459" ht="15.75" customHeight="1" x14ac:dyDescent="0.15"/>
    <row r="460" ht="15.75" customHeight="1" x14ac:dyDescent="0.15"/>
    <row r="461" ht="15.75" customHeight="1" x14ac:dyDescent="0.15"/>
    <row r="462" ht="15.75" customHeight="1" x14ac:dyDescent="0.15"/>
    <row r="463" ht="15.75" customHeight="1" x14ac:dyDescent="0.15"/>
    <row r="464" ht="15.75" customHeight="1" x14ac:dyDescent="0.15"/>
    <row r="465" ht="15.75" customHeight="1" x14ac:dyDescent="0.15"/>
    <row r="466" ht="15.75" customHeight="1" x14ac:dyDescent="0.15"/>
    <row r="467" ht="15.75" customHeight="1" x14ac:dyDescent="0.15"/>
    <row r="468" ht="15.75" customHeight="1" x14ac:dyDescent="0.15"/>
    <row r="469" ht="15.75" customHeight="1" x14ac:dyDescent="0.15"/>
    <row r="470" ht="15.75" customHeight="1" x14ac:dyDescent="0.15"/>
    <row r="471" ht="15.75" customHeight="1" x14ac:dyDescent="0.15"/>
    <row r="472" ht="15.75" customHeight="1" x14ac:dyDescent="0.15"/>
    <row r="473" ht="15.75" customHeight="1" x14ac:dyDescent="0.15"/>
    <row r="474" ht="15.75" customHeight="1" x14ac:dyDescent="0.15"/>
    <row r="475" ht="15.75" customHeight="1" x14ac:dyDescent="0.15"/>
    <row r="476" ht="15.75" customHeight="1" x14ac:dyDescent="0.15"/>
    <row r="477" ht="15.75" customHeight="1" x14ac:dyDescent="0.15"/>
    <row r="478" ht="15.75" customHeight="1" x14ac:dyDescent="0.15"/>
    <row r="479" ht="15.75" customHeight="1" x14ac:dyDescent="0.15"/>
    <row r="480" ht="15.75" customHeight="1" x14ac:dyDescent="0.15"/>
    <row r="481" ht="15.75" customHeight="1" x14ac:dyDescent="0.15"/>
    <row r="482" ht="15.75" customHeight="1" x14ac:dyDescent="0.15"/>
    <row r="483" ht="15.75" customHeight="1" x14ac:dyDescent="0.15"/>
    <row r="484" ht="15.75" customHeight="1" x14ac:dyDescent="0.15"/>
    <row r="485" ht="15.75" customHeight="1" x14ac:dyDescent="0.15"/>
    <row r="486" ht="15.75" customHeight="1" x14ac:dyDescent="0.15"/>
    <row r="487" ht="15.75" customHeight="1" x14ac:dyDescent="0.15"/>
    <row r="488" ht="15.75" customHeight="1" x14ac:dyDescent="0.15"/>
    <row r="489" ht="15.75" customHeight="1" x14ac:dyDescent="0.15"/>
    <row r="490" ht="15.75" customHeight="1" x14ac:dyDescent="0.15"/>
    <row r="491" ht="15.75" customHeight="1" x14ac:dyDescent="0.15"/>
    <row r="492" ht="15.75" customHeight="1" x14ac:dyDescent="0.15"/>
    <row r="493" ht="15.75" customHeight="1" x14ac:dyDescent="0.15"/>
    <row r="494" ht="15.75" customHeight="1" x14ac:dyDescent="0.15"/>
    <row r="495" ht="15.75" customHeight="1" x14ac:dyDescent="0.15"/>
    <row r="496" ht="15.75" customHeight="1" x14ac:dyDescent="0.15"/>
    <row r="497" ht="15.75" customHeight="1" x14ac:dyDescent="0.15"/>
    <row r="498" ht="15.75" customHeight="1" x14ac:dyDescent="0.15"/>
    <row r="499" ht="15.75" customHeight="1" x14ac:dyDescent="0.15"/>
    <row r="500" ht="15.75" customHeight="1" x14ac:dyDescent="0.15"/>
    <row r="501" ht="15.75" customHeight="1" x14ac:dyDescent="0.15"/>
    <row r="502" ht="15.75" customHeight="1" x14ac:dyDescent="0.15"/>
    <row r="503" ht="15.75" customHeight="1" x14ac:dyDescent="0.15"/>
    <row r="504" ht="15.75" customHeight="1" x14ac:dyDescent="0.15"/>
    <row r="505" ht="15.75" customHeight="1" x14ac:dyDescent="0.15"/>
    <row r="506" ht="15.75" customHeight="1" x14ac:dyDescent="0.15"/>
    <row r="507" ht="15.75" customHeight="1" x14ac:dyDescent="0.15"/>
    <row r="508" ht="15.75" customHeight="1" x14ac:dyDescent="0.15"/>
    <row r="509" ht="15.75" customHeight="1" x14ac:dyDescent="0.15"/>
    <row r="510" ht="15.75" customHeight="1" x14ac:dyDescent="0.15"/>
    <row r="511" ht="15.75" customHeight="1" x14ac:dyDescent="0.15"/>
    <row r="512" ht="15.75" customHeight="1" x14ac:dyDescent="0.15"/>
    <row r="513" ht="15.75" customHeight="1" x14ac:dyDescent="0.15"/>
    <row r="514" ht="15.75" customHeight="1" x14ac:dyDescent="0.15"/>
    <row r="515" ht="15.75" customHeight="1" x14ac:dyDescent="0.15"/>
    <row r="516" ht="15.75" customHeight="1" x14ac:dyDescent="0.15"/>
    <row r="517" ht="15.75" customHeight="1" x14ac:dyDescent="0.15"/>
    <row r="518" ht="15.75" customHeight="1" x14ac:dyDescent="0.15"/>
    <row r="519" ht="15.75" customHeight="1" x14ac:dyDescent="0.15"/>
    <row r="520" ht="15.75" customHeight="1" x14ac:dyDescent="0.15"/>
    <row r="521" ht="15.75" customHeight="1" x14ac:dyDescent="0.15"/>
    <row r="522" ht="15.75" customHeight="1" x14ac:dyDescent="0.15"/>
    <row r="523" ht="15.75" customHeight="1" x14ac:dyDescent="0.15"/>
    <row r="524" ht="15.75" customHeight="1" x14ac:dyDescent="0.15"/>
    <row r="525" ht="15.75" customHeight="1" x14ac:dyDescent="0.15"/>
    <row r="526" ht="15.75" customHeight="1" x14ac:dyDescent="0.15"/>
    <row r="527" ht="15.75" customHeight="1" x14ac:dyDescent="0.15"/>
    <row r="528" ht="15.75" customHeight="1" x14ac:dyDescent="0.15"/>
    <row r="529" ht="15.75" customHeight="1" x14ac:dyDescent="0.15"/>
    <row r="530" ht="15.75" customHeight="1" x14ac:dyDescent="0.15"/>
    <row r="531" ht="15.75" customHeight="1" x14ac:dyDescent="0.15"/>
    <row r="532" ht="15.75" customHeight="1" x14ac:dyDescent="0.15"/>
    <row r="533" ht="15.75" customHeight="1" x14ac:dyDescent="0.15"/>
    <row r="534" ht="15.75" customHeight="1" x14ac:dyDescent="0.15"/>
    <row r="535" ht="15.75" customHeight="1" x14ac:dyDescent="0.15"/>
    <row r="536" ht="15.75" customHeight="1" x14ac:dyDescent="0.15"/>
    <row r="537" ht="15.75" customHeight="1" x14ac:dyDescent="0.15"/>
    <row r="538" ht="15.75" customHeight="1" x14ac:dyDescent="0.15"/>
    <row r="539" ht="15.75" customHeight="1" x14ac:dyDescent="0.15"/>
    <row r="540" ht="15.75" customHeight="1" x14ac:dyDescent="0.15"/>
    <row r="541" ht="15.75" customHeight="1" x14ac:dyDescent="0.15"/>
    <row r="542" ht="15.75" customHeight="1" x14ac:dyDescent="0.15"/>
    <row r="543" ht="15.75" customHeight="1" x14ac:dyDescent="0.15"/>
    <row r="544" ht="15.75" customHeight="1" x14ac:dyDescent="0.15"/>
    <row r="545" ht="15.75" customHeight="1" x14ac:dyDescent="0.15"/>
    <row r="546" ht="15.75" customHeight="1" x14ac:dyDescent="0.15"/>
    <row r="547" ht="15.75" customHeight="1" x14ac:dyDescent="0.15"/>
    <row r="548" ht="15.75" customHeight="1" x14ac:dyDescent="0.15"/>
    <row r="549" ht="15.75" customHeight="1" x14ac:dyDescent="0.15"/>
    <row r="550" ht="15.75" customHeight="1" x14ac:dyDescent="0.15"/>
    <row r="551" ht="15.75" customHeight="1" x14ac:dyDescent="0.15"/>
    <row r="552" ht="15.75" customHeight="1" x14ac:dyDescent="0.15"/>
    <row r="553" ht="15.75" customHeight="1" x14ac:dyDescent="0.15"/>
    <row r="554" ht="15.75" customHeight="1" x14ac:dyDescent="0.15"/>
    <row r="555" ht="15.75" customHeight="1" x14ac:dyDescent="0.15"/>
    <row r="556" ht="15.75" customHeight="1" x14ac:dyDescent="0.15"/>
    <row r="557" ht="15.75" customHeight="1" x14ac:dyDescent="0.15"/>
    <row r="558" ht="15.75" customHeight="1" x14ac:dyDescent="0.15"/>
    <row r="559" ht="15.75" customHeight="1" x14ac:dyDescent="0.15"/>
    <row r="560" ht="15.75" customHeight="1" x14ac:dyDescent="0.15"/>
    <row r="561" ht="15.75" customHeight="1" x14ac:dyDescent="0.15"/>
    <row r="562" ht="15.75" customHeight="1" x14ac:dyDescent="0.15"/>
    <row r="563" ht="15.75" customHeight="1" x14ac:dyDescent="0.15"/>
    <row r="564" ht="15.75" customHeight="1" x14ac:dyDescent="0.15"/>
    <row r="565" ht="15.75" customHeight="1" x14ac:dyDescent="0.15"/>
    <row r="566" ht="15.75" customHeight="1" x14ac:dyDescent="0.15"/>
    <row r="567" ht="15.75" customHeight="1" x14ac:dyDescent="0.15"/>
    <row r="568" ht="15.75" customHeight="1" x14ac:dyDescent="0.15"/>
    <row r="569" ht="15.75" customHeight="1" x14ac:dyDescent="0.15"/>
    <row r="570" ht="15.75" customHeight="1" x14ac:dyDescent="0.15"/>
    <row r="571" ht="15.75" customHeight="1" x14ac:dyDescent="0.15"/>
    <row r="572" ht="15.75" customHeight="1" x14ac:dyDescent="0.15"/>
    <row r="573" ht="15.75" customHeight="1" x14ac:dyDescent="0.15"/>
    <row r="574" ht="15.75" customHeight="1" x14ac:dyDescent="0.15"/>
    <row r="575" ht="15.75" customHeight="1" x14ac:dyDescent="0.15"/>
    <row r="576" ht="15.75" customHeight="1" x14ac:dyDescent="0.15"/>
    <row r="577" ht="15.75" customHeight="1" x14ac:dyDescent="0.15"/>
    <row r="578" ht="15.75" customHeight="1" x14ac:dyDescent="0.15"/>
    <row r="579" ht="15.75" customHeight="1" x14ac:dyDescent="0.15"/>
    <row r="580" ht="15.75" customHeight="1" x14ac:dyDescent="0.15"/>
    <row r="581" ht="15.75" customHeight="1" x14ac:dyDescent="0.15"/>
    <row r="582" ht="15.75" customHeight="1" x14ac:dyDescent="0.15"/>
    <row r="583" ht="15.75" customHeight="1" x14ac:dyDescent="0.15"/>
    <row r="584" ht="15.75" customHeight="1" x14ac:dyDescent="0.15"/>
    <row r="585" ht="15.75" customHeight="1" x14ac:dyDescent="0.15"/>
    <row r="586" ht="15.75" customHeight="1" x14ac:dyDescent="0.15"/>
    <row r="587" ht="15.75" customHeight="1" x14ac:dyDescent="0.15"/>
    <row r="588" ht="15.75" customHeight="1" x14ac:dyDescent="0.15"/>
    <row r="589" ht="15.75" customHeight="1" x14ac:dyDescent="0.15"/>
    <row r="590" ht="15.75" customHeight="1" x14ac:dyDescent="0.15"/>
    <row r="591" ht="15.75" customHeight="1" x14ac:dyDescent="0.15"/>
    <row r="592" ht="15.75" customHeight="1" x14ac:dyDescent="0.15"/>
    <row r="593" ht="15.75" customHeight="1" x14ac:dyDescent="0.15"/>
    <row r="594" ht="15.75" customHeight="1" x14ac:dyDescent="0.15"/>
    <row r="595" ht="15.75" customHeight="1" x14ac:dyDescent="0.15"/>
    <row r="596" ht="15.75" customHeight="1" x14ac:dyDescent="0.15"/>
    <row r="597" ht="15.75" customHeight="1" x14ac:dyDescent="0.15"/>
    <row r="598" ht="15.75" customHeight="1" x14ac:dyDescent="0.15"/>
    <row r="599" ht="15.75" customHeight="1" x14ac:dyDescent="0.15"/>
    <row r="600" ht="15.75" customHeight="1" x14ac:dyDescent="0.15"/>
    <row r="601" ht="15.75" customHeight="1" x14ac:dyDescent="0.15"/>
    <row r="602" ht="15.75" customHeight="1" x14ac:dyDescent="0.15"/>
    <row r="603" ht="15.75" customHeight="1" x14ac:dyDescent="0.15"/>
    <row r="604" ht="15.75" customHeight="1" x14ac:dyDescent="0.15"/>
    <row r="605" ht="15.75" customHeight="1" x14ac:dyDescent="0.15"/>
    <row r="606" ht="15.75" customHeight="1" x14ac:dyDescent="0.15"/>
    <row r="607" ht="15.75" customHeight="1" x14ac:dyDescent="0.15"/>
    <row r="608" ht="15.75" customHeight="1" x14ac:dyDescent="0.15"/>
    <row r="609" ht="15.75" customHeight="1" x14ac:dyDescent="0.15"/>
    <row r="610" ht="15.75" customHeight="1" x14ac:dyDescent="0.15"/>
    <row r="611" ht="15.75" customHeight="1" x14ac:dyDescent="0.15"/>
    <row r="612" ht="15.75" customHeight="1" x14ac:dyDescent="0.15"/>
    <row r="613" ht="15.75" customHeight="1" x14ac:dyDescent="0.15"/>
    <row r="614" ht="15.75" customHeight="1" x14ac:dyDescent="0.15"/>
    <row r="615" ht="15.75" customHeight="1" x14ac:dyDescent="0.15"/>
    <row r="616" ht="15.75" customHeight="1" x14ac:dyDescent="0.15"/>
    <row r="617" ht="15.75" customHeight="1" x14ac:dyDescent="0.15"/>
    <row r="618" ht="15.75" customHeight="1" x14ac:dyDescent="0.15"/>
    <row r="619" ht="15.75" customHeight="1" x14ac:dyDescent="0.15"/>
    <row r="620" ht="15.75" customHeight="1" x14ac:dyDescent="0.15"/>
    <row r="621" ht="15.75" customHeight="1" x14ac:dyDescent="0.15"/>
    <row r="622" ht="15.75" customHeight="1" x14ac:dyDescent="0.15"/>
    <row r="623" ht="15.75" customHeight="1" x14ac:dyDescent="0.15"/>
    <row r="624" ht="15.75" customHeight="1" x14ac:dyDescent="0.15"/>
    <row r="625" ht="15.75" customHeight="1" x14ac:dyDescent="0.15"/>
    <row r="626" ht="15.75" customHeight="1" x14ac:dyDescent="0.15"/>
    <row r="627" ht="15.75" customHeight="1" x14ac:dyDescent="0.15"/>
    <row r="628" ht="15.75" customHeight="1" x14ac:dyDescent="0.15"/>
    <row r="629" ht="15.75" customHeight="1" x14ac:dyDescent="0.15"/>
    <row r="630" ht="15.75" customHeight="1" x14ac:dyDescent="0.15"/>
    <row r="631" ht="15.75" customHeight="1" x14ac:dyDescent="0.15"/>
    <row r="632" ht="15.75" customHeight="1" x14ac:dyDescent="0.15"/>
    <row r="633" ht="15.75" customHeight="1" x14ac:dyDescent="0.15"/>
    <row r="634" ht="15.75" customHeight="1" x14ac:dyDescent="0.15"/>
    <row r="635" ht="15.75" customHeight="1" x14ac:dyDescent="0.15"/>
    <row r="636" ht="15.75" customHeight="1" x14ac:dyDescent="0.15"/>
    <row r="637" ht="15.75" customHeight="1" x14ac:dyDescent="0.15"/>
    <row r="638" ht="15.75" customHeight="1" x14ac:dyDescent="0.15"/>
    <row r="639" ht="15.75" customHeight="1" x14ac:dyDescent="0.15"/>
    <row r="640" ht="15.75" customHeight="1" x14ac:dyDescent="0.15"/>
    <row r="641" ht="15.75" customHeight="1" x14ac:dyDescent="0.15"/>
    <row r="642" ht="15.75" customHeight="1" x14ac:dyDescent="0.15"/>
    <row r="643" ht="15.75" customHeight="1" x14ac:dyDescent="0.15"/>
    <row r="644" ht="15.75" customHeight="1" x14ac:dyDescent="0.15"/>
    <row r="645" ht="15.75" customHeight="1" x14ac:dyDescent="0.15"/>
    <row r="646" ht="15.75" customHeight="1" x14ac:dyDescent="0.15"/>
    <row r="647" ht="15.75" customHeight="1" x14ac:dyDescent="0.15"/>
    <row r="648" ht="15.75" customHeight="1" x14ac:dyDescent="0.15"/>
    <row r="649" ht="15.75" customHeight="1" x14ac:dyDescent="0.15"/>
    <row r="650" ht="15.75" customHeight="1" x14ac:dyDescent="0.15"/>
    <row r="651" ht="15.75" customHeight="1" x14ac:dyDescent="0.15"/>
    <row r="652" ht="15.75" customHeight="1" x14ac:dyDescent="0.15"/>
    <row r="653" ht="15.75" customHeight="1" x14ac:dyDescent="0.15"/>
    <row r="654" ht="15.75" customHeight="1" x14ac:dyDescent="0.15"/>
    <row r="655" ht="15.75" customHeight="1" x14ac:dyDescent="0.15"/>
    <row r="656" ht="15.75" customHeight="1" x14ac:dyDescent="0.15"/>
    <row r="657" ht="15.75" customHeight="1" x14ac:dyDescent="0.15"/>
    <row r="658" ht="15.75" customHeight="1" x14ac:dyDescent="0.15"/>
    <row r="659" ht="15.75" customHeight="1" x14ac:dyDescent="0.15"/>
    <row r="660" ht="15.75" customHeight="1" x14ac:dyDescent="0.15"/>
    <row r="661" ht="15.75" customHeight="1" x14ac:dyDescent="0.15"/>
    <row r="662" ht="15.75" customHeight="1" x14ac:dyDescent="0.15"/>
    <row r="663" ht="15.75" customHeight="1" x14ac:dyDescent="0.15"/>
    <row r="664" ht="15.75" customHeight="1" x14ac:dyDescent="0.15"/>
    <row r="665" ht="15.75" customHeight="1" x14ac:dyDescent="0.15"/>
    <row r="666" ht="15.75" customHeight="1" x14ac:dyDescent="0.15"/>
    <row r="667" ht="15.75" customHeight="1" x14ac:dyDescent="0.15"/>
    <row r="668" ht="15.75" customHeight="1" x14ac:dyDescent="0.15"/>
    <row r="669" ht="15.75" customHeight="1" x14ac:dyDescent="0.15"/>
    <row r="670" ht="15.75" customHeight="1" x14ac:dyDescent="0.15"/>
    <row r="671" ht="15.75" customHeight="1" x14ac:dyDescent="0.15"/>
    <row r="672" ht="15.75" customHeight="1" x14ac:dyDescent="0.15"/>
    <row r="673" ht="15.75" customHeight="1" x14ac:dyDescent="0.15"/>
    <row r="674" ht="15.75" customHeight="1" x14ac:dyDescent="0.15"/>
    <row r="675" ht="15.75" customHeight="1" x14ac:dyDescent="0.15"/>
    <row r="676" ht="15.75" customHeight="1" x14ac:dyDescent="0.15"/>
    <row r="677" ht="15.75" customHeight="1" x14ac:dyDescent="0.15"/>
    <row r="678" ht="15.75" customHeight="1" x14ac:dyDescent="0.15"/>
    <row r="679" ht="15.75" customHeight="1" x14ac:dyDescent="0.15"/>
    <row r="680" ht="15.75" customHeight="1" x14ac:dyDescent="0.15"/>
    <row r="681" ht="15.75" customHeight="1" x14ac:dyDescent="0.15"/>
    <row r="682" ht="15.75" customHeight="1" x14ac:dyDescent="0.15"/>
    <row r="683" ht="15.75" customHeight="1" x14ac:dyDescent="0.15"/>
    <row r="684" ht="15.75" customHeight="1" x14ac:dyDescent="0.15"/>
    <row r="685" ht="15.75" customHeight="1" x14ac:dyDescent="0.15"/>
    <row r="686" ht="15.75" customHeight="1" x14ac:dyDescent="0.15"/>
    <row r="687" ht="15.75" customHeight="1" x14ac:dyDescent="0.15"/>
    <row r="688" ht="15.75" customHeight="1" x14ac:dyDescent="0.15"/>
    <row r="689" ht="15.75" customHeight="1" x14ac:dyDescent="0.15"/>
    <row r="690" ht="15.75" customHeight="1" x14ac:dyDescent="0.15"/>
    <row r="691" ht="15.75" customHeight="1" x14ac:dyDescent="0.15"/>
    <row r="692" ht="15.75" customHeight="1" x14ac:dyDescent="0.15"/>
    <row r="693" ht="15.75" customHeight="1" x14ac:dyDescent="0.15"/>
    <row r="694" ht="15.75" customHeight="1" x14ac:dyDescent="0.15"/>
    <row r="695" ht="15.75" customHeight="1" x14ac:dyDescent="0.15"/>
    <row r="696" ht="15.75" customHeight="1" x14ac:dyDescent="0.15"/>
    <row r="697" ht="15.75" customHeight="1" x14ac:dyDescent="0.15"/>
    <row r="698" ht="15.75" customHeight="1" x14ac:dyDescent="0.15"/>
    <row r="699" ht="15.75" customHeight="1" x14ac:dyDescent="0.15"/>
    <row r="700" ht="15.75" customHeight="1" x14ac:dyDescent="0.15"/>
    <row r="701" ht="15.75" customHeight="1" x14ac:dyDescent="0.15"/>
    <row r="702" ht="15.75" customHeight="1" x14ac:dyDescent="0.15"/>
    <row r="703" ht="15.75" customHeight="1" x14ac:dyDescent="0.15"/>
    <row r="704" ht="15.75" customHeight="1" x14ac:dyDescent="0.15"/>
    <row r="705" ht="15.75" customHeight="1" x14ac:dyDescent="0.15"/>
    <row r="706" ht="15.75" customHeight="1" x14ac:dyDescent="0.15"/>
    <row r="707" ht="15.75" customHeight="1" x14ac:dyDescent="0.15"/>
    <row r="708" ht="15.75" customHeight="1" x14ac:dyDescent="0.15"/>
    <row r="709" ht="15.75" customHeight="1" x14ac:dyDescent="0.15"/>
    <row r="710" ht="15.75" customHeight="1" x14ac:dyDescent="0.15"/>
    <row r="711" ht="15.75" customHeight="1" x14ac:dyDescent="0.15"/>
    <row r="712" ht="15.75" customHeight="1" x14ac:dyDescent="0.15"/>
    <row r="713" ht="15.75" customHeight="1" x14ac:dyDescent="0.15"/>
    <row r="714" ht="15.75" customHeight="1" x14ac:dyDescent="0.15"/>
    <row r="715" ht="15.75" customHeight="1" x14ac:dyDescent="0.15"/>
    <row r="716" ht="15.75" customHeight="1" x14ac:dyDescent="0.15"/>
    <row r="717" ht="15.75" customHeight="1" x14ac:dyDescent="0.15"/>
    <row r="718" ht="15.75" customHeight="1" x14ac:dyDescent="0.15"/>
    <row r="719" ht="15.75" customHeight="1" x14ac:dyDescent="0.15"/>
    <row r="720" ht="15.75" customHeight="1" x14ac:dyDescent="0.15"/>
    <row r="721" ht="15.75" customHeight="1" x14ac:dyDescent="0.15"/>
    <row r="722" ht="15.75" customHeight="1" x14ac:dyDescent="0.15"/>
    <row r="723" ht="15.75" customHeight="1" x14ac:dyDescent="0.15"/>
    <row r="724" ht="15.75" customHeight="1" x14ac:dyDescent="0.15"/>
    <row r="725" ht="15.75" customHeight="1" x14ac:dyDescent="0.15"/>
    <row r="726" ht="15.75" customHeight="1" x14ac:dyDescent="0.15"/>
    <row r="727" ht="15.75" customHeight="1" x14ac:dyDescent="0.15"/>
    <row r="728" ht="15.75" customHeight="1" x14ac:dyDescent="0.15"/>
    <row r="729" ht="15.75" customHeight="1" x14ac:dyDescent="0.15"/>
    <row r="730" ht="15.75" customHeight="1" x14ac:dyDescent="0.15"/>
    <row r="731" ht="15.75" customHeight="1" x14ac:dyDescent="0.15"/>
    <row r="732" ht="15.75" customHeight="1" x14ac:dyDescent="0.15"/>
    <row r="733" ht="15.75" customHeight="1" x14ac:dyDescent="0.15"/>
    <row r="734" ht="15.75" customHeight="1" x14ac:dyDescent="0.15"/>
    <row r="735" ht="15.75" customHeight="1" x14ac:dyDescent="0.15"/>
    <row r="736" ht="15.75" customHeight="1" x14ac:dyDescent="0.15"/>
    <row r="737" ht="15.75" customHeight="1" x14ac:dyDescent="0.15"/>
    <row r="738" ht="15.75" customHeight="1" x14ac:dyDescent="0.15"/>
    <row r="739" ht="15.75" customHeight="1" x14ac:dyDescent="0.15"/>
    <row r="740" ht="15.75" customHeight="1" x14ac:dyDescent="0.15"/>
    <row r="741" ht="15.75" customHeight="1" x14ac:dyDescent="0.15"/>
    <row r="742" ht="15.75" customHeight="1" x14ac:dyDescent="0.15"/>
    <row r="743" ht="15.75" customHeight="1" x14ac:dyDescent="0.15"/>
    <row r="744" ht="15.75" customHeight="1" x14ac:dyDescent="0.15"/>
    <row r="745" ht="15.75" customHeight="1" x14ac:dyDescent="0.15"/>
    <row r="746" ht="15.75" customHeight="1" x14ac:dyDescent="0.15"/>
    <row r="747" ht="15.75" customHeight="1" x14ac:dyDescent="0.15"/>
    <row r="748" ht="15.75" customHeight="1" x14ac:dyDescent="0.15"/>
    <row r="749" ht="15.75" customHeight="1" x14ac:dyDescent="0.15"/>
    <row r="750" ht="15.75" customHeight="1" x14ac:dyDescent="0.15"/>
    <row r="751" ht="15.75" customHeight="1" x14ac:dyDescent="0.15"/>
    <row r="752" ht="15.75" customHeight="1" x14ac:dyDescent="0.15"/>
    <row r="753" ht="15.75" customHeight="1" x14ac:dyDescent="0.15"/>
    <row r="754" ht="15.75" customHeight="1" x14ac:dyDescent="0.15"/>
    <row r="755" ht="15.75" customHeight="1" x14ac:dyDescent="0.15"/>
    <row r="756" ht="15.75" customHeight="1" x14ac:dyDescent="0.15"/>
    <row r="757" ht="15.75" customHeight="1" x14ac:dyDescent="0.15"/>
    <row r="758" ht="15.75" customHeight="1" x14ac:dyDescent="0.15"/>
    <row r="759" ht="15.75" customHeight="1" x14ac:dyDescent="0.15"/>
    <row r="760" ht="15.75" customHeight="1" x14ac:dyDescent="0.15"/>
    <row r="761" ht="15.75" customHeight="1" x14ac:dyDescent="0.15"/>
    <row r="762" ht="15.75" customHeight="1" x14ac:dyDescent="0.15"/>
    <row r="763" ht="15.75" customHeight="1" x14ac:dyDescent="0.15"/>
    <row r="764" ht="15.75" customHeight="1" x14ac:dyDescent="0.15"/>
    <row r="765" ht="15.75" customHeight="1" x14ac:dyDescent="0.15"/>
    <row r="766" ht="15.75" customHeight="1" x14ac:dyDescent="0.15"/>
    <row r="767" ht="15.75" customHeight="1" x14ac:dyDescent="0.15"/>
    <row r="768" ht="15.75" customHeight="1" x14ac:dyDescent="0.15"/>
    <row r="769" ht="15.75" customHeight="1" x14ac:dyDescent="0.15"/>
    <row r="770" ht="15.75" customHeight="1" x14ac:dyDescent="0.15"/>
    <row r="771" ht="15.75" customHeight="1" x14ac:dyDescent="0.15"/>
    <row r="772" ht="15.75" customHeight="1" x14ac:dyDescent="0.15"/>
    <row r="773" ht="15.75" customHeight="1" x14ac:dyDescent="0.15"/>
    <row r="774" ht="15.75" customHeight="1" x14ac:dyDescent="0.15"/>
    <row r="775" ht="15.75" customHeight="1" x14ac:dyDescent="0.15"/>
    <row r="776" ht="15.75" customHeight="1" x14ac:dyDescent="0.15"/>
    <row r="777" ht="15.75" customHeight="1" x14ac:dyDescent="0.15"/>
    <row r="778" ht="15.75" customHeight="1" x14ac:dyDescent="0.15"/>
    <row r="779" ht="15.75" customHeight="1" x14ac:dyDescent="0.15"/>
    <row r="780" ht="15.75" customHeight="1" x14ac:dyDescent="0.15"/>
    <row r="781" ht="15.75" customHeight="1" x14ac:dyDescent="0.15"/>
    <row r="782" ht="15.75" customHeight="1" x14ac:dyDescent="0.15"/>
    <row r="783" ht="15.75" customHeight="1" x14ac:dyDescent="0.15"/>
    <row r="784" ht="15.75" customHeight="1" x14ac:dyDescent="0.15"/>
    <row r="785" ht="15.75" customHeight="1" x14ac:dyDescent="0.15"/>
    <row r="786" ht="15.75" customHeight="1" x14ac:dyDescent="0.15"/>
    <row r="787" ht="15.75" customHeight="1" x14ac:dyDescent="0.15"/>
    <row r="788" ht="15.75" customHeight="1" x14ac:dyDescent="0.15"/>
    <row r="789" ht="15.75" customHeight="1" x14ac:dyDescent="0.15"/>
    <row r="790" ht="15.75" customHeight="1" x14ac:dyDescent="0.15"/>
    <row r="791" ht="15.75" customHeight="1" x14ac:dyDescent="0.15"/>
    <row r="792" ht="15.75" customHeight="1" x14ac:dyDescent="0.15"/>
    <row r="793" ht="15.75" customHeight="1" x14ac:dyDescent="0.15"/>
    <row r="794" ht="15.75" customHeight="1" x14ac:dyDescent="0.15"/>
    <row r="795" ht="15.75" customHeight="1" x14ac:dyDescent="0.15"/>
    <row r="796" ht="15.75" customHeight="1" x14ac:dyDescent="0.15"/>
    <row r="797" ht="15.75" customHeight="1" x14ac:dyDescent="0.15"/>
    <row r="798" ht="15.75" customHeight="1" x14ac:dyDescent="0.15"/>
    <row r="799" ht="15.75" customHeight="1" x14ac:dyDescent="0.15"/>
    <row r="800" ht="15.75" customHeight="1" x14ac:dyDescent="0.15"/>
    <row r="801" ht="15.75" customHeight="1" x14ac:dyDescent="0.15"/>
    <row r="802" ht="15.75" customHeight="1" x14ac:dyDescent="0.15"/>
    <row r="803" ht="15.75" customHeight="1" x14ac:dyDescent="0.15"/>
    <row r="804" ht="15.75" customHeight="1" x14ac:dyDescent="0.15"/>
    <row r="805" ht="15.75" customHeight="1" x14ac:dyDescent="0.15"/>
    <row r="806" ht="15.75" customHeight="1" x14ac:dyDescent="0.15"/>
    <row r="807" ht="15.75" customHeight="1" x14ac:dyDescent="0.15"/>
    <row r="808" ht="15.75" customHeight="1" x14ac:dyDescent="0.15"/>
    <row r="809" ht="15.75" customHeight="1" x14ac:dyDescent="0.15"/>
    <row r="810" ht="15.75" customHeight="1" x14ac:dyDescent="0.15"/>
    <row r="811" ht="15.75" customHeight="1" x14ac:dyDescent="0.15"/>
    <row r="812" ht="15.75" customHeight="1" x14ac:dyDescent="0.15"/>
    <row r="813" ht="15.75" customHeight="1" x14ac:dyDescent="0.15"/>
    <row r="814" ht="15.75" customHeight="1" x14ac:dyDescent="0.15"/>
    <row r="815" ht="15.75" customHeight="1" x14ac:dyDescent="0.15"/>
    <row r="816" ht="15.75" customHeight="1" x14ac:dyDescent="0.15"/>
    <row r="817" ht="15.75" customHeight="1" x14ac:dyDescent="0.15"/>
    <row r="818" ht="15.75" customHeight="1" x14ac:dyDescent="0.15"/>
    <row r="819" ht="15.75" customHeight="1" x14ac:dyDescent="0.15"/>
    <row r="820" ht="15.75" customHeight="1" x14ac:dyDescent="0.15"/>
    <row r="821" ht="15.75" customHeight="1" x14ac:dyDescent="0.15"/>
    <row r="822" ht="15.75" customHeight="1" x14ac:dyDescent="0.15"/>
    <row r="823" ht="15.75" customHeight="1" x14ac:dyDescent="0.15"/>
    <row r="824" ht="15.75" customHeight="1" x14ac:dyDescent="0.15"/>
    <row r="825" ht="15.75" customHeight="1" x14ac:dyDescent="0.15"/>
    <row r="826" ht="15.75" customHeight="1" x14ac:dyDescent="0.15"/>
    <row r="827" ht="15.75" customHeight="1" x14ac:dyDescent="0.15"/>
    <row r="828" ht="15.75" customHeight="1" x14ac:dyDescent="0.15"/>
    <row r="829" ht="15.75" customHeight="1" x14ac:dyDescent="0.15"/>
    <row r="830" ht="15.75" customHeight="1" x14ac:dyDescent="0.15"/>
    <row r="831" ht="15.75" customHeight="1" x14ac:dyDescent="0.15"/>
    <row r="832" ht="15.75" customHeight="1" x14ac:dyDescent="0.15"/>
    <row r="833" ht="15.75" customHeight="1" x14ac:dyDescent="0.15"/>
    <row r="834" ht="15.75" customHeight="1" x14ac:dyDescent="0.15"/>
    <row r="835" ht="15.75" customHeight="1" x14ac:dyDescent="0.15"/>
    <row r="836" ht="15.75" customHeight="1" x14ac:dyDescent="0.15"/>
    <row r="837" ht="15.75" customHeight="1" x14ac:dyDescent="0.15"/>
    <row r="838" ht="15.75" customHeight="1" x14ac:dyDescent="0.15"/>
    <row r="839" ht="15.75" customHeight="1" x14ac:dyDescent="0.15"/>
    <row r="840" ht="15.75" customHeight="1" x14ac:dyDescent="0.15"/>
    <row r="841" ht="15.75" customHeight="1" x14ac:dyDescent="0.15"/>
    <row r="842" ht="15.75" customHeight="1" x14ac:dyDescent="0.15"/>
    <row r="843" ht="15.75" customHeight="1" x14ac:dyDescent="0.15"/>
    <row r="844" ht="15.75" customHeight="1" x14ac:dyDescent="0.15"/>
    <row r="845" ht="15.75" customHeight="1" x14ac:dyDescent="0.15"/>
    <row r="846" ht="15.75" customHeight="1" x14ac:dyDescent="0.15"/>
    <row r="847" ht="15.75" customHeight="1" x14ac:dyDescent="0.15"/>
    <row r="848" ht="15.75" customHeight="1" x14ac:dyDescent="0.15"/>
    <row r="849" ht="15.75" customHeight="1" x14ac:dyDescent="0.15"/>
    <row r="850" ht="15.75" customHeight="1" x14ac:dyDescent="0.15"/>
    <row r="851" ht="15.75" customHeight="1" x14ac:dyDescent="0.15"/>
    <row r="852" ht="15.75" customHeight="1" x14ac:dyDescent="0.15"/>
    <row r="853" ht="15.75" customHeight="1" x14ac:dyDescent="0.15"/>
    <row r="854" ht="15.75" customHeight="1" x14ac:dyDescent="0.15"/>
    <row r="855" ht="15.75" customHeight="1" x14ac:dyDescent="0.15"/>
    <row r="856" ht="15.75" customHeight="1" x14ac:dyDescent="0.15"/>
    <row r="857" ht="15.75" customHeight="1" x14ac:dyDescent="0.15"/>
    <row r="858" ht="15.75" customHeight="1" x14ac:dyDescent="0.15"/>
    <row r="859" ht="15.75" customHeight="1" x14ac:dyDescent="0.15"/>
    <row r="860" ht="15.75" customHeight="1" x14ac:dyDescent="0.15"/>
    <row r="861" ht="15.75" customHeight="1" x14ac:dyDescent="0.15"/>
    <row r="862" ht="15.75" customHeight="1" x14ac:dyDescent="0.15"/>
    <row r="863" ht="15.75" customHeight="1" x14ac:dyDescent="0.15"/>
    <row r="864" ht="15.75" customHeight="1" x14ac:dyDescent="0.15"/>
    <row r="865" ht="15.75" customHeight="1" x14ac:dyDescent="0.15"/>
    <row r="866" ht="15.75" customHeight="1" x14ac:dyDescent="0.15"/>
    <row r="867" ht="15.75" customHeight="1" x14ac:dyDescent="0.15"/>
    <row r="868" ht="15.75" customHeight="1" x14ac:dyDescent="0.15"/>
    <row r="869" ht="15.75" customHeight="1" x14ac:dyDescent="0.15"/>
    <row r="870" ht="15.75" customHeight="1" x14ac:dyDescent="0.15"/>
    <row r="871" ht="15.75" customHeight="1" x14ac:dyDescent="0.15"/>
    <row r="872" ht="15.75" customHeight="1" x14ac:dyDescent="0.15"/>
    <row r="873" ht="15.75" customHeight="1" x14ac:dyDescent="0.15"/>
    <row r="874" ht="15.75" customHeight="1" x14ac:dyDescent="0.15"/>
    <row r="875" ht="15.75" customHeight="1" x14ac:dyDescent="0.15"/>
    <row r="876" ht="15.75" customHeight="1" x14ac:dyDescent="0.15"/>
    <row r="877" ht="15.75" customHeight="1" x14ac:dyDescent="0.15"/>
    <row r="878" ht="15.75" customHeight="1" x14ac:dyDescent="0.15"/>
    <row r="879" ht="15.75" customHeight="1" x14ac:dyDescent="0.15"/>
    <row r="880" ht="15.75" customHeight="1" x14ac:dyDescent="0.15"/>
    <row r="881" ht="15.75" customHeight="1" x14ac:dyDescent="0.15"/>
    <row r="882" ht="15.75" customHeight="1" x14ac:dyDescent="0.15"/>
    <row r="883" ht="15.75" customHeight="1" x14ac:dyDescent="0.15"/>
    <row r="884" ht="15.75" customHeight="1" x14ac:dyDescent="0.15"/>
    <row r="885" ht="15.75" customHeight="1" x14ac:dyDescent="0.15"/>
    <row r="886" ht="15.75" customHeight="1" x14ac:dyDescent="0.15"/>
    <row r="887" ht="15.75" customHeight="1" x14ac:dyDescent="0.15"/>
    <row r="888" ht="15.75" customHeight="1" x14ac:dyDescent="0.15"/>
    <row r="889" ht="15.75" customHeight="1" x14ac:dyDescent="0.15"/>
    <row r="890" ht="15.75" customHeight="1" x14ac:dyDescent="0.15"/>
    <row r="891" ht="15.75" customHeight="1" x14ac:dyDescent="0.15"/>
    <row r="892" ht="15.75" customHeight="1" x14ac:dyDescent="0.15"/>
    <row r="893" ht="15.75" customHeight="1" x14ac:dyDescent="0.15"/>
    <row r="894" ht="15.75" customHeight="1" x14ac:dyDescent="0.15"/>
    <row r="895" ht="15.75" customHeight="1" x14ac:dyDescent="0.15"/>
    <row r="896" ht="15.75" customHeight="1" x14ac:dyDescent="0.15"/>
    <row r="897" ht="15.75" customHeight="1" x14ac:dyDescent="0.15"/>
    <row r="898" ht="15.75" customHeight="1" x14ac:dyDescent="0.15"/>
    <row r="899" ht="15.75" customHeight="1" x14ac:dyDescent="0.15"/>
    <row r="900" ht="15.75" customHeight="1" x14ac:dyDescent="0.15"/>
    <row r="901" ht="15.75" customHeight="1" x14ac:dyDescent="0.15"/>
    <row r="902" ht="15.75" customHeight="1" x14ac:dyDescent="0.15"/>
    <row r="903" ht="15.75" customHeight="1" x14ac:dyDescent="0.15"/>
    <row r="904" ht="15.75" customHeight="1" x14ac:dyDescent="0.15"/>
    <row r="905" ht="15.75" customHeight="1" x14ac:dyDescent="0.15"/>
    <row r="906" ht="15.75" customHeight="1" x14ac:dyDescent="0.15"/>
    <row r="907" ht="15.75" customHeight="1" x14ac:dyDescent="0.15"/>
    <row r="908" ht="15.75" customHeight="1" x14ac:dyDescent="0.15"/>
    <row r="909" ht="15.75" customHeight="1" x14ac:dyDescent="0.15"/>
    <row r="910" ht="15.75" customHeight="1" x14ac:dyDescent="0.15"/>
    <row r="911" ht="15.75" customHeight="1" x14ac:dyDescent="0.15"/>
    <row r="912" ht="15.75" customHeight="1" x14ac:dyDescent="0.15"/>
    <row r="913" ht="15.75" customHeight="1" x14ac:dyDescent="0.15"/>
    <row r="914" ht="15.75" customHeight="1" x14ac:dyDescent="0.15"/>
    <row r="915" ht="15.75" customHeight="1" x14ac:dyDescent="0.15"/>
    <row r="916" ht="15.75" customHeight="1" x14ac:dyDescent="0.15"/>
    <row r="917" ht="15.75" customHeight="1" x14ac:dyDescent="0.15"/>
    <row r="918" ht="15.75" customHeight="1" x14ac:dyDescent="0.15"/>
    <row r="919" ht="15.75" customHeight="1" x14ac:dyDescent="0.15"/>
    <row r="920" ht="15.75" customHeight="1" x14ac:dyDescent="0.15"/>
    <row r="921" ht="15.75" customHeight="1" x14ac:dyDescent="0.15"/>
    <row r="922" ht="15.75" customHeight="1" x14ac:dyDescent="0.15"/>
    <row r="923" ht="15.75" customHeight="1" x14ac:dyDescent="0.15"/>
    <row r="924" ht="15.75" customHeight="1" x14ac:dyDescent="0.15"/>
    <row r="925" ht="15.75" customHeight="1" x14ac:dyDescent="0.15"/>
    <row r="926" ht="15.75" customHeight="1" x14ac:dyDescent="0.15"/>
    <row r="927" ht="15.75" customHeight="1" x14ac:dyDescent="0.15"/>
    <row r="928" ht="15.75" customHeight="1" x14ac:dyDescent="0.15"/>
    <row r="929" ht="15.75" customHeight="1" x14ac:dyDescent="0.15"/>
    <row r="930" ht="15.75" customHeight="1" x14ac:dyDescent="0.15"/>
    <row r="931" ht="15.75" customHeight="1" x14ac:dyDescent="0.15"/>
    <row r="932" ht="15.75" customHeight="1" x14ac:dyDescent="0.15"/>
    <row r="933" ht="15.75" customHeight="1" x14ac:dyDescent="0.15"/>
    <row r="934" ht="15.75" customHeight="1" x14ac:dyDescent="0.15"/>
    <row r="935" ht="15.75" customHeight="1" x14ac:dyDescent="0.15"/>
    <row r="936" ht="15.75" customHeight="1" x14ac:dyDescent="0.15"/>
    <row r="937" ht="15.75" customHeight="1" x14ac:dyDescent="0.15"/>
    <row r="938" ht="15.75" customHeight="1" x14ac:dyDescent="0.15"/>
    <row r="939" ht="15.75" customHeight="1" x14ac:dyDescent="0.15"/>
    <row r="940" ht="15.75" customHeight="1" x14ac:dyDescent="0.15"/>
    <row r="941" ht="15.75" customHeight="1" x14ac:dyDescent="0.15"/>
    <row r="942" ht="15.75" customHeight="1" x14ac:dyDescent="0.15"/>
    <row r="943" ht="15.75" customHeight="1" x14ac:dyDescent="0.15"/>
    <row r="944" ht="15.75" customHeight="1" x14ac:dyDescent="0.15"/>
    <row r="945" ht="15.75" customHeight="1" x14ac:dyDescent="0.15"/>
    <row r="946" ht="15.75" customHeight="1" x14ac:dyDescent="0.15"/>
    <row r="947" ht="15.75" customHeight="1" x14ac:dyDescent="0.15"/>
    <row r="948" ht="15.75" customHeight="1" x14ac:dyDescent="0.15"/>
    <row r="949" ht="15.75" customHeight="1" x14ac:dyDescent="0.15"/>
    <row r="950" ht="15.75" customHeight="1" x14ac:dyDescent="0.15"/>
    <row r="951" ht="15.75" customHeight="1" x14ac:dyDescent="0.15"/>
    <row r="952" ht="15.75" customHeight="1" x14ac:dyDescent="0.15"/>
    <row r="953" ht="15.75" customHeight="1" x14ac:dyDescent="0.15"/>
    <row r="954" ht="15.75" customHeight="1" x14ac:dyDescent="0.15"/>
    <row r="955" ht="15.75" customHeight="1" x14ac:dyDescent="0.15"/>
    <row r="956" ht="15.75" customHeight="1" x14ac:dyDescent="0.15"/>
    <row r="957" ht="15.75" customHeight="1" x14ac:dyDescent="0.15"/>
    <row r="958" ht="15.75" customHeight="1" x14ac:dyDescent="0.15"/>
    <row r="959" ht="15.75" customHeight="1" x14ac:dyDescent="0.15"/>
    <row r="960" ht="15.75" customHeight="1" x14ac:dyDescent="0.15"/>
    <row r="961" ht="15.75" customHeight="1" x14ac:dyDescent="0.15"/>
    <row r="962" ht="15.75" customHeight="1" x14ac:dyDescent="0.15"/>
    <row r="963" ht="15.75" customHeight="1" x14ac:dyDescent="0.15"/>
    <row r="964" ht="15.75" customHeight="1" x14ac:dyDescent="0.15"/>
    <row r="965" ht="15.75" customHeight="1" x14ac:dyDescent="0.15"/>
    <row r="966" ht="15.75" customHeight="1" x14ac:dyDescent="0.15"/>
    <row r="967" ht="15.75" customHeight="1" x14ac:dyDescent="0.15"/>
    <row r="968" ht="15.75" customHeight="1" x14ac:dyDescent="0.15"/>
    <row r="969" ht="15.75" customHeight="1" x14ac:dyDescent="0.15"/>
    <row r="970" ht="15.75" customHeight="1" x14ac:dyDescent="0.15"/>
    <row r="971" ht="15.75" customHeight="1" x14ac:dyDescent="0.15"/>
    <row r="972" ht="15.75" customHeight="1" x14ac:dyDescent="0.15"/>
    <row r="973" ht="15.75" customHeight="1" x14ac:dyDescent="0.15"/>
    <row r="974" ht="15.75" customHeight="1" x14ac:dyDescent="0.15"/>
    <row r="975" ht="15.75" customHeight="1" x14ac:dyDescent="0.15"/>
    <row r="976" ht="15.75" customHeight="1" x14ac:dyDescent="0.15"/>
    <row r="977" ht="15.75" customHeight="1" x14ac:dyDescent="0.15"/>
    <row r="978" ht="15.75" customHeight="1" x14ac:dyDescent="0.15"/>
    <row r="979" ht="15.75" customHeight="1" x14ac:dyDescent="0.15"/>
    <row r="980" ht="15.75" customHeight="1" x14ac:dyDescent="0.15"/>
    <row r="981" ht="15.75" customHeight="1" x14ac:dyDescent="0.15"/>
    <row r="982" ht="15.75" customHeight="1" x14ac:dyDescent="0.15"/>
    <row r="983" ht="15.75" customHeight="1" x14ac:dyDescent="0.15"/>
    <row r="984" ht="15.75" customHeight="1" x14ac:dyDescent="0.15"/>
    <row r="985" ht="15.75" customHeight="1" x14ac:dyDescent="0.15"/>
    <row r="986" ht="15.75" customHeight="1" x14ac:dyDescent="0.15"/>
    <row r="987" ht="15.75" customHeight="1" x14ac:dyDescent="0.15"/>
    <row r="988" ht="15.75" customHeight="1" x14ac:dyDescent="0.15"/>
    <row r="989" ht="15.75" customHeight="1" x14ac:dyDescent="0.15"/>
    <row r="990" ht="15.75" customHeight="1" x14ac:dyDescent="0.15"/>
    <row r="991" ht="15.75" customHeight="1" x14ac:dyDescent="0.15"/>
    <row r="992" ht="15.75" customHeight="1" x14ac:dyDescent="0.15"/>
    <row r="993" ht="15.75" customHeight="1" x14ac:dyDescent="0.15"/>
    <row r="994" ht="15.75" customHeight="1" x14ac:dyDescent="0.15"/>
    <row r="995" ht="15.75" customHeight="1" x14ac:dyDescent="0.15"/>
    <row r="996" ht="15.75" customHeight="1" x14ac:dyDescent="0.15"/>
    <row r="997" ht="15.75" customHeight="1" x14ac:dyDescent="0.15"/>
    <row r="998" ht="15.75" customHeight="1" x14ac:dyDescent="0.15"/>
    <row r="999" ht="15.75" customHeight="1" x14ac:dyDescent="0.15"/>
    <row r="1000" ht="15.75" customHeight="1" x14ac:dyDescent="0.15"/>
  </sheetData>
  <sheetProtection algorithmName="SHA-512" hashValue="g6gLjtZip07V44m8mSRCoCRV7VoSHG82LbU+dd8JPAJJrDn4ch0jBCXOerOFA/PiSmdeZBDr8UABUkU9GJW3Mw==" saltValue="bCaNH946A/nXCcp6TIb7+w==" spinCount="100000" sheet="1" objects="1" scenarios="1" selectLockedCells="1"/>
  <mergeCells count="25">
    <mergeCell ref="A12:E12"/>
    <mergeCell ref="A13:E13"/>
    <mergeCell ref="A14:E14"/>
    <mergeCell ref="A15:E15"/>
    <mergeCell ref="I15:O15"/>
    <mergeCell ref="AE84:AG84"/>
    <mergeCell ref="AH84:AJ84"/>
    <mergeCell ref="A87:I87"/>
    <mergeCell ref="A112:G112"/>
    <mergeCell ref="A16:E16"/>
    <mergeCell ref="A18:C18"/>
    <mergeCell ref="C213:E213"/>
    <mergeCell ref="C219:E219"/>
    <mergeCell ref="C225:E225"/>
    <mergeCell ref="I17:M17"/>
    <mergeCell ref="G26:H27"/>
    <mergeCell ref="A29:C29"/>
    <mergeCell ref="A37:C37"/>
    <mergeCell ref="E40:G40"/>
    <mergeCell ref="A46:C46"/>
    <mergeCell ref="A55:I55"/>
    <mergeCell ref="A67:I67"/>
    <mergeCell ref="A65:I65"/>
    <mergeCell ref="A64:I64"/>
    <mergeCell ref="A76:I76"/>
  </mergeCells>
  <conditionalFormatting sqref="C35">
    <cfRule type="expression" dxfId="9" priority="1">
      <formula>LOWER(TRIM($C$34))="No"</formula>
    </cfRule>
    <cfRule type="expression" dxfId="8" priority="2">
      <formula>LOWER(TRIM($C$34))="Yes"</formula>
    </cfRule>
  </conditionalFormatting>
  <conditionalFormatting sqref="C42">
    <cfRule type="expression" dxfId="7" priority="3">
      <formula>$C$39="Category B"</formula>
    </cfRule>
  </conditionalFormatting>
  <conditionalFormatting sqref="E31">
    <cfRule type="expression" dxfId="6" priority="4">
      <formula>$C31&lt;&gt;"Others"</formula>
    </cfRule>
  </conditionalFormatting>
  <conditionalFormatting sqref="E48">
    <cfRule type="expression" dxfId="5" priority="5">
      <formula>$C48&lt;&gt;"Others"</formula>
    </cfRule>
  </conditionalFormatting>
  <dataValidations count="15">
    <dataValidation type="list" allowBlank="1" showInputMessage="1" showErrorMessage="1" promptTitle="CNZS-R23.2" prompt="Companies following the carbon pricing approach should apply an average carbon price of at least USD 20/tCO₂e across their ongoing emissions (scopes 1, 2 and 3). This price is not intended to reflect best practice, but is based on current corporate practi" sqref="C34" xr:uid="{00000000-0002-0000-0200-000000000000}">
      <formula1>"Yes,No"</formula1>
    </dataValidation>
    <dataValidation type="list" allowBlank="1" showErrorMessage="1" sqref="C32" xr:uid="{00000000-0002-0000-0200-000001000000}">
      <formula1>"Scope 1,Scope 2,Scope 3,Scope 1+2,Scope 1+2+3"</formula1>
    </dataValidation>
    <dataValidation type="list" allowBlank="1" showInputMessage="1" showErrorMessage="1" prompt="CNZS-C24.3 - The default value of 40% reflects the requirement in the OER framework for Leadership status._x000a_Users may adjust this share up to 100% to test higher ambition levels._x000a__x000a_" sqref="C43" xr:uid="{00000000-0002-0000-0200-000002000000}">
      <formula1>"40%,50%,60%,70%,80%,90%,100%"</formula1>
    </dataValidation>
    <dataValidation type="list" allowBlank="1" showErrorMessage="1" sqref="C48" xr:uid="{00000000-0002-0000-0200-000003000000}">
      <formula1>"Others,1%,2%,5%,7%,10%,20%,25%,30%"</formula1>
    </dataValidation>
    <dataValidation type="list" allowBlank="1" showInputMessage="1" showErrorMessage="1" prompt="CNZS-C24.8 - Category B companies may take responsibility for 100% of scopes 1 and 2 ongoing emissions for “Leadership” recognition status._x000a_" sqref="C39" xr:uid="{00000000-0002-0000-0200-000004000000}">
      <formula1>"Category A,Category B"</formula1>
    </dataValidation>
    <dataValidation type="list" allowBlank="1" showInputMessage="1" showErrorMessage="1" prompt="CNZS-C24.2a - Based on science-based carbon pricing methodologies, companies shall apply a price of at least USD 80/tCO₂e to determine the financial budget to take 100% responsibility of ongoing emissions" sqref="C41" xr:uid="{00000000-0002-0000-0200-000005000000}">
      <formula1>"80,100,150,200,250,300"</formula1>
    </dataValidation>
    <dataValidation type="list" allowBlank="1" showInputMessage="1" showErrorMessage="1" prompt="CNZS-C24.4 - This parameter represents the assumed cost of funding the 40% ex-post mitigation outcomes, including avoidance, reduction, and removals" sqref="C44" xr:uid="{00000000-0002-0000-0200-000006000000}">
      <formula1>"50,70,100,150,200,250,300,350,400,450,500"</formula1>
    </dataValidation>
    <dataValidation type="list" allowBlank="1" showErrorMessage="1" sqref="C53" xr:uid="{00000000-0002-0000-0200-000007000000}">
      <formula1>"30,50,100"</formula1>
    </dataValidation>
    <dataValidation type="custom" allowBlank="1" showDropDown="1" showInputMessage="1" showErrorMessage="1" prompt="Only Applicable to Category A companies." sqref="C42" xr:uid="{00000000-0002-0000-0200-000008000000}">
      <formula1>ISNUMBER(C42)</formula1>
    </dataValidation>
    <dataValidation type="list" allowBlank="1" showInputMessage="1" showErrorMessage="1" promptTitle="CNZS-R23.2" prompt="Companies following the carbon pricing approach should apply an average carbon price of at least USD 20/tCO₂e across their ongoing emissions (scopes 1, 2 and 3). This price is not intended to reflect best practice, but is based on current corporate practi" sqref="C33" xr:uid="{00000000-0002-0000-0200-000009000000}">
      <formula1>"10,15,20,33,35,51,75,90,100,135,185,200,216,278,390,400"</formula1>
    </dataValidation>
    <dataValidation type="custom" allowBlank="1" showDropDown="1" showErrorMessage="1" sqref="C22:C24 C26:C27" xr:uid="{00000000-0002-0000-0200-00000B000000}">
      <formula1>ISNUMBER(C22)</formula1>
    </dataValidation>
    <dataValidation type="list" allowBlank="1" showErrorMessage="1" sqref="C52" xr:uid="{00000000-0002-0000-0200-00000D000000}">
      <formula1>"300,400,500"</formula1>
    </dataValidation>
    <dataValidation type="list" allowBlank="1" sqref="C31" xr:uid="{00000000-0002-0000-0200-00000E000000}">
      <formula1>"Others,1%,2%,3%,4%,5%,6%,7%,8%,9%,10%,15%,20%,25%,30%,35%,40%,45%,50%,55%,60%,65%,70%,75%,80%,85%,90%,95%"</formula1>
    </dataValidation>
    <dataValidation type="custom" allowBlank="1" showDropDown="1" showInputMessage="1" showErrorMessage="1" prompt="ONLY NUMBER IS ALLOWED" sqref="E31 E48" xr:uid="{00000000-0002-0000-0200-00000F000000}">
      <formula1>ISNUMBER(E31)</formula1>
    </dataValidation>
    <dataValidation type="list" allowBlank="1" showInputMessage="1" showErrorMessage="1" promptTitle="CNZS-C28.1" prompt="This toggle enables users to test alternative scope-coverage assumptions. In the draft requirement, Scope 1+2+3 coverage is required; the toggle is provided for illustrative exploration only." sqref="C49" xr:uid="{00000000-0002-0000-0200-000010000000}">
      <formula1>"Scope 1,Scope 2,Scope 3,Scope 1+2,Scope 1+2+3"</formula1>
    </dataValidation>
  </dataValidations>
  <hyperlinks>
    <hyperlink ref="F6" r:id="rId1" xr:uid="{00000000-0004-0000-0200-000000000000}"/>
  </hyperlinks>
  <pageMargins left="0.7" right="0.7" top="0.75" bottom="0.75" header="0" footer="0"/>
  <pageSetup paperSize="9" orientation="portrait"/>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Select the 1.5°C-aligned pathway corresponding to your primary sector or activity." xr:uid="{00000000-0002-0000-0200-00000A000000}">
          <x14:formula1>
            <xm:f>Calculation!$A$37:$A$49</xm:f>
          </x14:formula1>
          <xm:sqref>A20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2060"/>
    <outlinePr summaryBelow="0" summaryRight="0"/>
  </sheetPr>
  <dimension ref="A1:AE1000"/>
  <sheetViews>
    <sheetView showGridLines="0" topLeftCell="A19" workbookViewId="0">
      <selection activeCell="A20" sqref="A20"/>
    </sheetView>
  </sheetViews>
  <sheetFormatPr baseColWidth="10" defaultColWidth="12.6640625" defaultRowHeight="15" customHeight="1" x14ac:dyDescent="0.15"/>
  <cols>
    <col min="1" max="1" width="32.83203125" customWidth="1"/>
    <col min="2" max="2" width="1.1640625" customWidth="1"/>
    <col min="3" max="3" width="50.83203125" customWidth="1"/>
    <col min="4" max="4" width="1.1640625" customWidth="1"/>
    <col min="5" max="5" width="50.83203125" customWidth="1"/>
    <col min="6" max="6" width="1.1640625" customWidth="1"/>
    <col min="7" max="7" width="50.83203125" customWidth="1"/>
    <col min="8" max="8" width="1.5" customWidth="1"/>
    <col min="9" max="9" width="34.1640625" customWidth="1"/>
    <col min="10" max="10" width="1.1640625" customWidth="1"/>
    <col min="11" max="11" width="31.5" customWidth="1"/>
    <col min="12" max="12" width="2" customWidth="1"/>
    <col min="13" max="13" width="27.1640625" customWidth="1"/>
    <col min="14" max="14" width="1.5" customWidth="1"/>
    <col min="15" max="15" width="23.6640625" customWidth="1"/>
    <col min="16" max="16" width="1" customWidth="1"/>
    <col min="17" max="17" width="22.6640625" customWidth="1"/>
    <col min="18" max="18" width="1.33203125" customWidth="1"/>
    <col min="19" max="19" width="21.5" customWidth="1"/>
    <col min="20" max="20" width="1.33203125" customWidth="1"/>
    <col min="21" max="21" width="24.5" customWidth="1"/>
    <col min="22" max="22" width="1.6640625" customWidth="1"/>
    <col min="23" max="23" width="20.33203125" customWidth="1"/>
    <col min="24" max="24" width="1.1640625" customWidth="1"/>
    <col min="25" max="25" width="18.1640625" customWidth="1"/>
    <col min="26" max="26" width="1.33203125" customWidth="1"/>
    <col min="27" max="27" width="21.1640625" customWidth="1"/>
    <col min="28" max="28" width="1.5" customWidth="1"/>
    <col min="29" max="29" width="21.6640625" customWidth="1"/>
    <col min="30" max="30" width="1.6640625" customWidth="1"/>
    <col min="31" max="31" width="18.1640625" customWidth="1"/>
  </cols>
  <sheetData>
    <row r="1" spans="1:31" ht="15.75" customHeight="1" x14ac:dyDescent="0.2">
      <c r="A1" s="14"/>
      <c r="B1" s="38"/>
      <c r="C1" s="38"/>
      <c r="D1" s="38"/>
      <c r="E1" s="38"/>
      <c r="F1" s="38"/>
      <c r="G1" s="38"/>
      <c r="H1" s="38"/>
      <c r="I1" s="38"/>
      <c r="J1" s="38"/>
      <c r="K1" s="38"/>
      <c r="L1" s="38"/>
      <c r="M1" s="38"/>
      <c r="N1" s="1"/>
      <c r="O1" s="38"/>
      <c r="P1" s="1"/>
      <c r="Q1" s="38"/>
      <c r="R1" s="1"/>
      <c r="S1" s="38"/>
      <c r="T1" s="1"/>
      <c r="U1" s="38"/>
      <c r="V1" s="1"/>
      <c r="W1" s="38"/>
      <c r="X1" s="1"/>
      <c r="Y1" s="38"/>
      <c r="Z1" s="1"/>
      <c r="AA1" s="38"/>
      <c r="AB1" s="1"/>
      <c r="AC1" s="38"/>
      <c r="AD1" s="1"/>
      <c r="AE1" s="38"/>
    </row>
    <row r="2" spans="1:31" ht="15" customHeight="1" x14ac:dyDescent="0.2">
      <c r="A2" s="38"/>
      <c r="B2" s="38"/>
      <c r="C2" s="38"/>
      <c r="D2" s="38"/>
      <c r="E2" s="38"/>
      <c r="F2" s="38"/>
      <c r="G2" s="38"/>
      <c r="H2" s="38"/>
      <c r="I2" s="38"/>
      <c r="J2" s="38"/>
      <c r="K2" s="38"/>
      <c r="L2" s="38"/>
      <c r="M2" s="38"/>
      <c r="N2" s="1"/>
      <c r="O2" s="38"/>
      <c r="P2" s="1"/>
      <c r="Q2" s="38"/>
      <c r="R2" s="1"/>
      <c r="S2" s="38"/>
      <c r="T2" s="1"/>
      <c r="U2" s="38"/>
      <c r="V2" s="1"/>
      <c r="W2" s="38"/>
      <c r="X2" s="1"/>
      <c r="Y2" s="38"/>
      <c r="Z2" s="1"/>
      <c r="AA2" s="38"/>
      <c r="AB2" s="1"/>
      <c r="AC2" s="38"/>
      <c r="AD2" s="1"/>
      <c r="AE2" s="38"/>
    </row>
    <row r="3" spans="1:31" ht="36" customHeight="1" x14ac:dyDescent="0.3">
      <c r="A3" s="38"/>
      <c r="B3" s="38"/>
      <c r="C3" s="38"/>
      <c r="D3" s="39" t="str">
        <f>README!F3</f>
        <v>Ongoing emissions responsibility (OER) Tool</v>
      </c>
      <c r="E3" s="40"/>
      <c r="F3" s="40"/>
      <c r="G3" s="40"/>
      <c r="H3" s="40"/>
      <c r="I3" s="40"/>
      <c r="J3" s="38"/>
      <c r="K3" s="38"/>
      <c r="L3" s="38"/>
      <c r="M3" s="38"/>
      <c r="N3" s="1"/>
      <c r="O3" s="38"/>
      <c r="P3" s="1"/>
      <c r="Q3" s="38"/>
      <c r="R3" s="1"/>
      <c r="S3" s="38"/>
      <c r="T3" s="1"/>
      <c r="U3" s="38"/>
      <c r="V3" s="1"/>
      <c r="W3" s="38"/>
      <c r="X3" s="1"/>
      <c r="Y3" s="38"/>
      <c r="Z3" s="1"/>
      <c r="AA3" s="38"/>
      <c r="AB3" s="1"/>
      <c r="AC3" s="38"/>
      <c r="AD3" s="1"/>
      <c r="AE3" s="38"/>
    </row>
    <row r="4" spans="1:31" ht="15.75" customHeight="1" x14ac:dyDescent="0.2">
      <c r="A4" s="38"/>
      <c r="B4" s="38"/>
      <c r="C4" s="38"/>
      <c r="D4" s="38"/>
      <c r="E4" s="38"/>
      <c r="F4" s="38"/>
      <c r="G4" s="38"/>
      <c r="H4" s="38"/>
      <c r="I4" s="38"/>
      <c r="J4" s="38"/>
      <c r="K4" s="38"/>
      <c r="L4" s="38"/>
      <c r="M4" s="38"/>
      <c r="N4" s="1"/>
      <c r="O4" s="38"/>
      <c r="P4" s="1"/>
      <c r="Q4" s="38"/>
      <c r="R4" s="1"/>
      <c r="S4" s="38"/>
      <c r="T4" s="1"/>
      <c r="U4" s="38"/>
      <c r="V4" s="1"/>
      <c r="W4" s="38"/>
      <c r="X4" s="1"/>
      <c r="Y4" s="38"/>
      <c r="Z4" s="1"/>
      <c r="AA4" s="38"/>
      <c r="AB4" s="1"/>
      <c r="AC4" s="38"/>
      <c r="AD4" s="1"/>
      <c r="AE4" s="38"/>
    </row>
    <row r="5" spans="1:31" ht="15.75" customHeight="1" x14ac:dyDescent="0.2">
      <c r="A5" s="38"/>
      <c r="B5" s="38"/>
      <c r="C5" s="38"/>
      <c r="D5" s="41" t="s">
        <v>1</v>
      </c>
      <c r="E5" s="373">
        <v>1</v>
      </c>
      <c r="F5" s="42">
        <f>README!H5</f>
        <v>1</v>
      </c>
      <c r="G5" s="43"/>
      <c r="H5" s="38"/>
      <c r="I5" s="38"/>
      <c r="J5" s="38"/>
      <c r="K5" s="38"/>
      <c r="L5" s="38"/>
      <c r="M5" s="38"/>
      <c r="N5" s="1"/>
      <c r="O5" s="38"/>
      <c r="P5" s="1"/>
      <c r="Q5" s="38"/>
      <c r="R5" s="1"/>
      <c r="S5" s="38"/>
      <c r="T5" s="1"/>
      <c r="U5" s="38"/>
      <c r="V5" s="1"/>
      <c r="W5" s="38"/>
      <c r="X5" s="1"/>
      <c r="Y5" s="38"/>
      <c r="Z5" s="1"/>
      <c r="AA5" s="38"/>
      <c r="AB5" s="1"/>
      <c r="AC5" s="38"/>
      <c r="AD5" s="1"/>
      <c r="AE5" s="38"/>
    </row>
    <row r="6" spans="1:31" ht="15.75" customHeight="1" x14ac:dyDescent="0.2">
      <c r="A6" s="38"/>
      <c r="B6" s="38"/>
      <c r="C6" s="38"/>
      <c r="D6" s="41" t="s">
        <v>2</v>
      </c>
      <c r="E6" s="38"/>
      <c r="F6" s="44" t="s">
        <v>3</v>
      </c>
      <c r="G6" s="38"/>
      <c r="H6" s="38"/>
      <c r="I6" s="38"/>
      <c r="J6" s="38"/>
      <c r="K6" s="38"/>
      <c r="L6" s="38"/>
      <c r="M6" s="38"/>
      <c r="N6" s="1"/>
      <c r="O6" s="38"/>
      <c r="P6" s="1"/>
      <c r="Q6" s="38"/>
      <c r="R6" s="1"/>
      <c r="S6" s="38"/>
      <c r="T6" s="1"/>
      <c r="U6" s="38"/>
      <c r="V6" s="1"/>
      <c r="W6" s="38"/>
      <c r="X6" s="1"/>
      <c r="Y6" s="38"/>
      <c r="Z6" s="1"/>
      <c r="AA6" s="38"/>
      <c r="AB6" s="1"/>
      <c r="AC6" s="38"/>
      <c r="AD6" s="1"/>
      <c r="AE6" s="38"/>
    </row>
    <row r="7" spans="1:31" ht="15.75" customHeight="1" x14ac:dyDescent="0.2">
      <c r="A7" s="45"/>
      <c r="B7" s="45"/>
      <c r="C7" s="45"/>
      <c r="D7" s="46"/>
      <c r="E7" s="46"/>
      <c r="F7" s="46"/>
      <c r="G7" s="46"/>
      <c r="H7" s="46"/>
      <c r="I7" s="46"/>
      <c r="J7" s="46"/>
      <c r="K7" s="46"/>
      <c r="L7" s="38"/>
      <c r="M7" s="38"/>
      <c r="N7" s="1"/>
      <c r="O7" s="38"/>
      <c r="P7" s="1"/>
      <c r="Q7" s="38"/>
      <c r="R7" s="1"/>
      <c r="S7" s="38"/>
      <c r="T7" s="1"/>
      <c r="U7" s="38"/>
      <c r="V7" s="1"/>
      <c r="W7" s="38"/>
      <c r="X7" s="1"/>
      <c r="Y7" s="38"/>
      <c r="Z7" s="1"/>
      <c r="AA7" s="38"/>
      <c r="AB7" s="1"/>
      <c r="AC7" s="38"/>
      <c r="AD7" s="1"/>
      <c r="AE7" s="38"/>
    </row>
    <row r="8" spans="1:31" ht="15.75" customHeight="1" x14ac:dyDescent="0.15">
      <c r="A8" s="59"/>
      <c r="B8" s="47"/>
      <c r="C8" s="47"/>
      <c r="D8" s="47"/>
      <c r="E8" s="47"/>
      <c r="F8" s="47"/>
      <c r="G8" s="47"/>
      <c r="H8" s="47"/>
      <c r="I8" s="47"/>
      <c r="J8" s="47"/>
      <c r="K8" s="47"/>
      <c r="L8" s="47"/>
      <c r="M8" s="47"/>
      <c r="N8" s="58"/>
      <c r="O8" s="47"/>
      <c r="P8" s="58"/>
      <c r="Q8" s="47"/>
      <c r="R8" s="58"/>
      <c r="S8" s="47"/>
      <c r="T8" s="58"/>
      <c r="U8" s="47"/>
      <c r="V8" s="58"/>
      <c r="W8" s="47"/>
      <c r="X8" s="58"/>
      <c r="Y8" s="47"/>
      <c r="Z8" s="58"/>
      <c r="AA8" s="47"/>
      <c r="AB8" s="58"/>
      <c r="AC8" s="47"/>
      <c r="AD8" s="58"/>
      <c r="AE8" s="47"/>
    </row>
    <row r="9" spans="1:31" ht="15.75" customHeight="1" x14ac:dyDescent="0.2">
      <c r="A9" s="59" t="s">
        <v>59</v>
      </c>
      <c r="B9" s="59"/>
      <c r="C9" s="38"/>
      <c r="D9" s="38"/>
      <c r="E9" s="38"/>
      <c r="F9" s="38"/>
      <c r="J9" s="38"/>
      <c r="K9" s="205"/>
      <c r="L9" s="47"/>
      <c r="M9" s="47"/>
      <c r="N9" s="58"/>
      <c r="O9" s="62"/>
      <c r="P9" s="65"/>
      <c r="Q9" s="62"/>
      <c r="R9" s="65"/>
      <c r="S9" s="62"/>
      <c r="T9" s="65"/>
      <c r="U9" s="205"/>
      <c r="V9" s="205"/>
      <c r="W9" s="206"/>
      <c r="X9" s="207"/>
      <c r="Y9" s="62"/>
      <c r="Z9" s="65"/>
      <c r="AA9" s="62"/>
      <c r="AB9" s="65"/>
      <c r="AC9" s="62"/>
      <c r="AD9" s="65"/>
      <c r="AE9" s="62"/>
    </row>
    <row r="10" spans="1:31" ht="19.5" customHeight="1" x14ac:dyDescent="0.2">
      <c r="A10" s="450" t="s">
        <v>130</v>
      </c>
      <c r="B10" s="412"/>
      <c r="C10" s="412"/>
      <c r="D10" s="412"/>
      <c r="E10" s="412"/>
      <c r="F10" s="69"/>
      <c r="G10" s="60" t="s">
        <v>60</v>
      </c>
      <c r="H10" s="38"/>
      <c r="I10" s="61" t="s">
        <v>61</v>
      </c>
      <c r="J10" s="61"/>
      <c r="K10" s="61"/>
      <c r="L10" s="61"/>
      <c r="M10" s="61"/>
      <c r="N10" s="58"/>
      <c r="O10" s="62"/>
      <c r="P10" s="65"/>
      <c r="Q10" s="62"/>
      <c r="R10" s="65"/>
      <c r="S10" s="62"/>
      <c r="T10" s="65"/>
      <c r="U10" s="205"/>
      <c r="V10" s="205"/>
      <c r="W10" s="206"/>
      <c r="X10" s="207"/>
      <c r="Y10" s="62"/>
      <c r="Z10" s="65"/>
      <c r="AA10" s="62"/>
      <c r="AB10" s="65"/>
      <c r="AC10" s="62"/>
      <c r="AD10" s="65"/>
      <c r="AE10" s="62"/>
    </row>
    <row r="11" spans="1:31" ht="15.75" customHeight="1" x14ac:dyDescent="0.2">
      <c r="A11" s="443" t="s">
        <v>131</v>
      </c>
      <c r="B11" s="412"/>
      <c r="C11" s="412"/>
      <c r="D11" s="412"/>
      <c r="E11" s="412"/>
      <c r="H11" s="64"/>
      <c r="I11" s="61"/>
      <c r="J11" s="61"/>
      <c r="K11" s="61"/>
      <c r="L11" s="61"/>
      <c r="M11" s="61"/>
      <c r="N11" s="65"/>
      <c r="O11" s="62"/>
      <c r="P11" s="65"/>
      <c r="Q11" s="62"/>
      <c r="R11" s="65"/>
      <c r="S11" s="62"/>
      <c r="T11" s="65"/>
      <c r="U11" s="205"/>
      <c r="V11" s="205"/>
      <c r="W11" s="206"/>
      <c r="X11" s="207"/>
      <c r="Y11" s="62"/>
      <c r="Z11" s="65"/>
      <c r="AA11" s="62"/>
      <c r="AB11" s="65"/>
      <c r="AC11" s="62"/>
      <c r="AD11" s="65"/>
      <c r="AE11" s="62"/>
    </row>
    <row r="12" spans="1:31" ht="19.5" customHeight="1" x14ac:dyDescent="0.2">
      <c r="A12" s="429" t="s">
        <v>132</v>
      </c>
      <c r="B12" s="451"/>
      <c r="C12" s="451"/>
      <c r="D12" s="451"/>
      <c r="E12" s="451"/>
      <c r="G12" s="208" t="s">
        <v>64</v>
      </c>
      <c r="H12" s="68"/>
      <c r="I12" s="61" t="s">
        <v>65</v>
      </c>
      <c r="J12" s="61"/>
      <c r="K12" s="61"/>
      <c r="L12" s="61"/>
      <c r="M12" s="61"/>
      <c r="N12" s="65"/>
      <c r="O12" s="62"/>
      <c r="P12" s="65"/>
      <c r="Q12" s="62"/>
      <c r="R12" s="65"/>
      <c r="S12" s="62"/>
      <c r="T12" s="65"/>
      <c r="U12" s="205"/>
      <c r="V12" s="205"/>
      <c r="W12" s="206"/>
      <c r="X12" s="207"/>
      <c r="Y12" s="62"/>
      <c r="Z12" s="65"/>
      <c r="AA12" s="62"/>
      <c r="AB12" s="65"/>
      <c r="AC12" s="62"/>
      <c r="AD12" s="65"/>
      <c r="AE12" s="62"/>
    </row>
    <row r="13" spans="1:31" ht="15.75" customHeight="1" x14ac:dyDescent="0.2">
      <c r="A13" s="452" t="s">
        <v>133</v>
      </c>
      <c r="B13" s="412"/>
      <c r="C13" s="412"/>
      <c r="D13" s="412"/>
      <c r="E13" s="412"/>
      <c r="F13" s="69"/>
      <c r="H13" s="64"/>
      <c r="I13" s="61"/>
      <c r="J13" s="61"/>
      <c r="K13" s="61"/>
      <c r="L13" s="61"/>
      <c r="M13" s="61"/>
      <c r="N13" s="65"/>
      <c r="O13" s="62"/>
      <c r="P13" s="65"/>
      <c r="Q13" s="62"/>
      <c r="R13" s="65"/>
      <c r="S13" s="62"/>
      <c r="T13" s="65"/>
      <c r="U13" s="205"/>
      <c r="V13" s="205"/>
      <c r="W13" s="206"/>
      <c r="X13" s="207"/>
      <c r="Y13" s="62"/>
      <c r="Z13" s="65"/>
      <c r="AA13" s="62"/>
      <c r="AB13" s="65"/>
      <c r="AC13" s="62"/>
      <c r="AD13" s="65"/>
      <c r="AE13" s="62"/>
    </row>
    <row r="14" spans="1:31" ht="36.75" customHeight="1" x14ac:dyDescent="0.15">
      <c r="A14" s="441" t="s">
        <v>251</v>
      </c>
      <c r="B14" s="412"/>
      <c r="C14" s="412"/>
      <c r="D14" s="412"/>
      <c r="E14" s="412"/>
      <c r="F14" s="69"/>
      <c r="G14" s="70" t="s">
        <v>68</v>
      </c>
      <c r="H14" s="64"/>
      <c r="I14" s="429" t="s">
        <v>69</v>
      </c>
      <c r="J14" s="412"/>
      <c r="K14" s="412"/>
      <c r="L14" s="412"/>
      <c r="M14" s="412"/>
      <c r="N14" s="412"/>
      <c r="O14" s="412"/>
    </row>
    <row r="15" spans="1:31" ht="15.75" customHeight="1" x14ac:dyDescent="0.2">
      <c r="F15" s="74"/>
      <c r="G15" s="68"/>
      <c r="H15" s="68"/>
      <c r="I15" s="61"/>
      <c r="J15" s="61"/>
      <c r="K15" s="61"/>
      <c r="L15" s="61"/>
      <c r="M15" s="61"/>
      <c r="N15" s="65"/>
      <c r="O15" s="62"/>
      <c r="P15" s="65"/>
      <c r="Q15" s="62"/>
      <c r="R15" s="65"/>
      <c r="S15" s="62"/>
      <c r="T15" s="65"/>
      <c r="U15" s="205"/>
      <c r="V15" s="205"/>
      <c r="W15" s="206"/>
      <c r="X15" s="207"/>
      <c r="Y15" s="62"/>
      <c r="Z15" s="65"/>
      <c r="AA15" s="62"/>
      <c r="AB15" s="65"/>
      <c r="AC15" s="62"/>
      <c r="AD15" s="65"/>
      <c r="AE15" s="62"/>
    </row>
    <row r="16" spans="1:31" ht="28.5" customHeight="1" x14ac:dyDescent="0.2">
      <c r="A16" s="209"/>
      <c r="B16" s="209"/>
      <c r="C16" s="209"/>
      <c r="D16" s="209"/>
      <c r="E16" s="209"/>
      <c r="F16" s="74"/>
      <c r="G16" s="76" t="s">
        <v>70</v>
      </c>
      <c r="H16" s="49"/>
      <c r="I16" s="429" t="s">
        <v>71</v>
      </c>
      <c r="J16" s="412"/>
      <c r="K16" s="412"/>
      <c r="L16" s="412"/>
      <c r="M16" s="412"/>
      <c r="N16" s="65"/>
      <c r="O16" s="62"/>
      <c r="P16" s="65"/>
      <c r="Q16" s="62"/>
      <c r="R16" s="65"/>
      <c r="S16" s="62"/>
      <c r="T16" s="65"/>
      <c r="U16" s="205"/>
      <c r="V16" s="205"/>
      <c r="W16" s="206"/>
      <c r="X16" s="207"/>
      <c r="Y16" s="62"/>
      <c r="Z16" s="65"/>
      <c r="AA16" s="62"/>
      <c r="AB16" s="65"/>
      <c r="AC16" s="62"/>
      <c r="AD16" s="65"/>
      <c r="AE16" s="62"/>
    </row>
    <row r="17" spans="1:31" ht="15.75" customHeight="1" x14ac:dyDescent="0.15">
      <c r="G17" s="49"/>
      <c r="H17" s="49"/>
      <c r="I17" s="61"/>
      <c r="J17" s="61"/>
      <c r="K17" s="61"/>
      <c r="L17" s="61"/>
      <c r="M17" s="61"/>
      <c r="N17" s="78"/>
      <c r="P17" s="78"/>
      <c r="R17" s="78"/>
      <c r="T17" s="78"/>
      <c r="V17" s="78"/>
      <c r="X17" s="78"/>
      <c r="Z17" s="78"/>
      <c r="AB17" s="78"/>
      <c r="AD17" s="78"/>
    </row>
    <row r="18" spans="1:31" ht="36" customHeight="1" x14ac:dyDescent="0.2">
      <c r="A18" s="442" t="s">
        <v>252</v>
      </c>
      <c r="B18" s="394"/>
      <c r="C18" s="395"/>
      <c r="D18" s="65"/>
      <c r="E18" s="65"/>
      <c r="F18" s="65"/>
      <c r="G18" s="79" t="s">
        <v>72</v>
      </c>
      <c r="H18" s="49"/>
      <c r="I18" s="61" t="s">
        <v>73</v>
      </c>
      <c r="J18" s="61"/>
      <c r="K18" s="61"/>
      <c r="L18" s="61"/>
      <c r="M18" s="61"/>
      <c r="N18" s="58"/>
      <c r="O18" s="62"/>
      <c r="P18" s="65"/>
      <c r="Q18" s="62"/>
      <c r="R18" s="65"/>
      <c r="S18" s="62"/>
      <c r="T18" s="65"/>
      <c r="U18" s="205"/>
      <c r="V18" s="205"/>
      <c r="W18" s="206"/>
      <c r="X18" s="207"/>
      <c r="Y18" s="62"/>
      <c r="Z18" s="65"/>
      <c r="AA18" s="62"/>
      <c r="AB18" s="65"/>
      <c r="AC18" s="62"/>
      <c r="AD18" s="65"/>
      <c r="AE18" s="62"/>
    </row>
    <row r="19" spans="1:31" ht="15.75" customHeight="1" x14ac:dyDescent="0.2">
      <c r="A19" s="75"/>
      <c r="B19" s="75"/>
      <c r="C19" s="210"/>
      <c r="D19" s="205"/>
      <c r="E19" s="205"/>
      <c r="F19" s="205"/>
      <c r="G19" s="47"/>
      <c r="H19" s="47"/>
      <c r="I19" s="47"/>
      <c r="J19" s="47"/>
      <c r="K19" s="205"/>
      <c r="L19" s="65"/>
      <c r="M19" s="47"/>
      <c r="N19" s="58"/>
      <c r="O19" s="62"/>
      <c r="P19" s="65"/>
      <c r="Q19" s="62"/>
      <c r="R19" s="65"/>
      <c r="S19" s="62"/>
      <c r="T19" s="65"/>
      <c r="U19" s="205"/>
      <c r="V19" s="205"/>
      <c r="W19" s="206"/>
      <c r="X19" s="207"/>
      <c r="Y19" s="62"/>
      <c r="Z19" s="65"/>
      <c r="AA19" s="62"/>
      <c r="AB19" s="65"/>
      <c r="AC19" s="62"/>
      <c r="AD19" s="65"/>
      <c r="AE19" s="62"/>
    </row>
    <row r="20" spans="1:31" ht="19.5" customHeight="1" x14ac:dyDescent="0.2">
      <c r="A20" s="384" t="s">
        <v>202</v>
      </c>
      <c r="B20" s="211"/>
      <c r="C20" s="210" t="s">
        <v>135</v>
      </c>
      <c r="D20" s="205"/>
      <c r="E20" s="205"/>
      <c r="F20" s="205"/>
      <c r="G20" s="205"/>
      <c r="H20" s="205"/>
      <c r="I20" s="205"/>
      <c r="J20" s="205"/>
      <c r="K20" s="58"/>
      <c r="L20" s="47"/>
      <c r="M20" s="62"/>
      <c r="N20" s="65"/>
      <c r="O20" s="62"/>
      <c r="P20" s="65"/>
      <c r="Q20" s="62"/>
      <c r="R20" s="65"/>
      <c r="S20" s="62"/>
      <c r="T20" s="65"/>
      <c r="U20" s="205"/>
      <c r="V20" s="205"/>
      <c r="W20" s="206"/>
      <c r="X20" s="207"/>
      <c r="Y20" s="62"/>
      <c r="Z20" s="65"/>
      <c r="AA20" s="62"/>
      <c r="AB20" s="65"/>
      <c r="AC20" s="62"/>
      <c r="AD20" s="65"/>
      <c r="AE20" s="62"/>
    </row>
    <row r="21" spans="1:31" ht="15.75" customHeight="1" x14ac:dyDescent="0.2">
      <c r="A21" s="212"/>
      <c r="B21" s="84"/>
      <c r="C21" s="213"/>
      <c r="D21" s="214"/>
      <c r="E21" s="214"/>
      <c r="F21" s="214"/>
      <c r="G21" s="52"/>
      <c r="H21" s="52"/>
      <c r="I21" s="65"/>
      <c r="J21" s="65"/>
      <c r="K21" s="178"/>
      <c r="L21" s="65"/>
      <c r="M21" s="65"/>
      <c r="N21" s="65"/>
      <c r="O21" s="65"/>
      <c r="P21" s="65"/>
      <c r="Q21" s="65"/>
      <c r="R21" s="65"/>
      <c r="S21" s="65"/>
      <c r="T21" s="65"/>
      <c r="U21" s="65"/>
      <c r="V21" s="65"/>
      <c r="W21" s="65"/>
      <c r="X21" s="65"/>
      <c r="Y21" s="65"/>
      <c r="Z21" s="65"/>
      <c r="AA21" s="65"/>
      <c r="AB21" s="65"/>
      <c r="AC21" s="65"/>
      <c r="AD21" s="65"/>
      <c r="AE21" s="65"/>
    </row>
    <row r="22" spans="1:31" ht="19.5" customHeight="1" x14ac:dyDescent="0.2">
      <c r="A22" s="83" t="s">
        <v>76</v>
      </c>
      <c r="B22" s="84"/>
      <c r="C22" s="215">
        <f t="array" ref="C22">IFERROR(INDEX(Calculation!B54:B70, MATCH(A20, Calculation!A54:A70, 0)), "No data")</f>
        <v>880000</v>
      </c>
      <c r="D22" s="210"/>
      <c r="E22" s="210" t="s">
        <v>77</v>
      </c>
      <c r="F22" s="210"/>
      <c r="G22" s="50"/>
      <c r="H22" s="50"/>
      <c r="I22" s="62"/>
      <c r="J22" s="62"/>
      <c r="K22" s="178"/>
      <c r="L22" s="62"/>
      <c r="M22" s="65"/>
      <c r="N22" s="65"/>
      <c r="O22" s="62"/>
      <c r="P22" s="65"/>
      <c r="Q22" s="62"/>
      <c r="R22" s="65"/>
      <c r="S22" s="62"/>
      <c r="T22" s="65"/>
      <c r="U22" s="62"/>
      <c r="V22" s="65"/>
      <c r="W22" s="62"/>
      <c r="X22" s="65"/>
      <c r="Y22" s="62"/>
      <c r="Z22" s="65"/>
      <c r="AA22" s="62"/>
      <c r="AB22" s="65"/>
      <c r="AC22" s="62"/>
      <c r="AD22" s="65"/>
      <c r="AE22" s="62"/>
    </row>
    <row r="23" spans="1:31" ht="19.5" customHeight="1" x14ac:dyDescent="0.2">
      <c r="A23" s="83" t="s">
        <v>136</v>
      </c>
      <c r="B23" s="84"/>
      <c r="C23" s="215">
        <f t="array" ref="C23">IFERROR(INDEX(Calculation!C54:C70, MATCH(A20, Calculation!A54:A70, 0)), "No data")</f>
        <v>760000</v>
      </c>
      <c r="D23" s="210"/>
      <c r="E23" s="210" t="s">
        <v>77</v>
      </c>
      <c r="F23" s="210"/>
      <c r="G23" s="87"/>
      <c r="H23" s="87"/>
      <c r="I23" s="62"/>
      <c r="J23" s="62"/>
      <c r="K23" s="449"/>
      <c r="L23" s="394"/>
      <c r="M23" s="394"/>
      <c r="N23" s="394"/>
      <c r="O23" s="394"/>
      <c r="P23" s="394"/>
      <c r="Q23" s="395"/>
      <c r="R23" s="216"/>
      <c r="S23" s="65"/>
      <c r="T23" s="65"/>
      <c r="U23" s="65"/>
      <c r="V23" s="65"/>
      <c r="W23" s="62"/>
      <c r="X23" s="65"/>
      <c r="Y23" s="62"/>
      <c r="Z23" s="65"/>
      <c r="AA23" s="65"/>
      <c r="AB23" s="65"/>
      <c r="AC23" s="217"/>
      <c r="AD23" s="217"/>
      <c r="AE23" s="65"/>
    </row>
    <row r="24" spans="1:31" ht="19.5" customHeight="1" x14ac:dyDescent="0.2">
      <c r="A24" s="83" t="s">
        <v>137</v>
      </c>
      <c r="B24" s="84"/>
      <c r="C24" s="215">
        <f t="array" ref="C24">IFERROR(INDEX(Calculation!D54:D70, MATCH(A20, Calculation!A54:A70, 0)), "No data")</f>
        <v>9647907</v>
      </c>
      <c r="D24" s="210"/>
      <c r="E24" s="210" t="s">
        <v>77</v>
      </c>
      <c r="F24" s="210"/>
      <c r="G24" s="87"/>
      <c r="H24" s="87"/>
      <c r="I24" s="62"/>
      <c r="J24" s="62"/>
      <c r="K24" s="216"/>
      <c r="L24" s="216"/>
      <c r="M24" s="216"/>
      <c r="N24" s="216"/>
      <c r="O24" s="216"/>
      <c r="P24" s="216"/>
      <c r="Q24" s="216"/>
      <c r="R24" s="216"/>
      <c r="S24" s="65"/>
      <c r="T24" s="65"/>
      <c r="U24" s="65"/>
      <c r="V24" s="65"/>
      <c r="W24" s="62"/>
      <c r="X24" s="65"/>
      <c r="Y24" s="62"/>
      <c r="Z24" s="65"/>
      <c r="AA24" s="65"/>
      <c r="AB24" s="65"/>
      <c r="AC24" s="217"/>
      <c r="AD24" s="217"/>
      <c r="AE24" s="65"/>
    </row>
    <row r="25" spans="1:31" ht="15.75" customHeight="1" x14ac:dyDescent="0.2">
      <c r="D25" s="65"/>
      <c r="E25" s="65"/>
      <c r="F25" s="65"/>
      <c r="G25" s="87"/>
      <c r="H25" s="87"/>
      <c r="I25" s="38"/>
      <c r="J25" s="38"/>
      <c r="K25" s="218"/>
      <c r="L25" s="218"/>
      <c r="M25" s="218"/>
      <c r="N25" s="103"/>
      <c r="O25" s="218"/>
      <c r="P25" s="103"/>
      <c r="Q25" s="218"/>
      <c r="R25" s="103"/>
      <c r="S25" s="38"/>
      <c r="T25" s="1"/>
      <c r="U25" s="38"/>
      <c r="V25" s="1"/>
      <c r="W25" s="62"/>
      <c r="X25" s="65"/>
      <c r="Y25" s="62"/>
      <c r="Z25" s="65"/>
      <c r="AA25" s="62"/>
      <c r="AB25" s="65"/>
      <c r="AC25" s="62"/>
      <c r="AD25" s="65"/>
      <c r="AE25" s="62"/>
    </row>
    <row r="26" spans="1:31" ht="19.5" customHeight="1" x14ac:dyDescent="0.2">
      <c r="A26" s="83" t="s">
        <v>138</v>
      </c>
      <c r="B26" s="84"/>
      <c r="C26" s="215">
        <f t="array" ref="C26">IFERROR(INDEX(Calculation!E54:E70, MATCH(A20, Calculation!A54:A70, 0)), "No data")</f>
        <v>88030</v>
      </c>
      <c r="D26" s="62"/>
      <c r="E26" s="62" t="s">
        <v>81</v>
      </c>
      <c r="F26" s="62"/>
      <c r="G26" s="430"/>
      <c r="H26" s="412"/>
      <c r="I26" s="412"/>
      <c r="J26" s="87"/>
      <c r="K26" s="218"/>
      <c r="L26" s="218"/>
      <c r="M26" s="218"/>
      <c r="N26" s="103"/>
      <c r="O26" s="218"/>
      <c r="P26" s="103"/>
      <c r="Q26" s="218"/>
      <c r="R26" s="103"/>
      <c r="S26" s="38"/>
      <c r="T26" s="1"/>
      <c r="U26" s="38"/>
      <c r="V26" s="1"/>
      <c r="W26" s="62"/>
      <c r="X26" s="65"/>
      <c r="Y26" s="62"/>
      <c r="Z26" s="65"/>
      <c r="AA26" s="62"/>
      <c r="AB26" s="65"/>
      <c r="AC26" s="62"/>
      <c r="AD26" s="65"/>
      <c r="AE26" s="62"/>
    </row>
    <row r="27" spans="1:31" ht="19.5" customHeight="1" x14ac:dyDescent="0.2">
      <c r="A27" s="83" t="s">
        <v>139</v>
      </c>
      <c r="B27" s="84"/>
      <c r="C27" s="215">
        <f t="array" ref="C27">IFERROR(INDEX(Calculation!F54:F70, MATCH(A20, Calculation!A54:A70, 0)), "No data")</f>
        <v>6580</v>
      </c>
      <c r="D27" s="62"/>
      <c r="E27" s="62" t="s">
        <v>81</v>
      </c>
      <c r="F27" s="62"/>
      <c r="G27" s="412"/>
      <c r="H27" s="412"/>
      <c r="I27" s="412"/>
      <c r="J27" s="87"/>
      <c r="K27" s="218">
        <v>5945</v>
      </c>
      <c r="L27" s="218"/>
      <c r="M27" s="218"/>
      <c r="N27" s="103"/>
      <c r="O27" s="218"/>
      <c r="P27" s="103"/>
      <c r="Q27" s="218"/>
      <c r="R27" s="103"/>
      <c r="S27" s="38"/>
      <c r="T27" s="1"/>
      <c r="U27" s="38"/>
      <c r="V27" s="1"/>
      <c r="W27" s="62"/>
      <c r="X27" s="65"/>
      <c r="Y27" s="62"/>
      <c r="Z27" s="65"/>
      <c r="AA27" s="62"/>
      <c r="AB27" s="65"/>
      <c r="AC27" s="62"/>
      <c r="AD27" s="65"/>
      <c r="AE27" s="62"/>
    </row>
    <row r="28" spans="1:31" ht="19.5" customHeight="1" x14ac:dyDescent="0.2">
      <c r="A28" s="83" t="s">
        <v>140</v>
      </c>
      <c r="B28" s="212"/>
      <c r="C28" s="215">
        <v>1</v>
      </c>
      <c r="D28" s="62"/>
      <c r="E28" s="62" t="s">
        <v>81</v>
      </c>
      <c r="F28" s="62"/>
      <c r="G28" s="412"/>
      <c r="H28" s="412"/>
      <c r="I28" s="412"/>
      <c r="J28" s="87"/>
      <c r="K28" s="38"/>
      <c r="L28" s="38"/>
      <c r="M28" s="38"/>
      <c r="N28" s="1"/>
      <c r="O28" s="38"/>
      <c r="P28" s="1"/>
      <c r="Q28" s="38"/>
      <c r="R28" s="1"/>
      <c r="S28" s="38"/>
      <c r="T28" s="1"/>
      <c r="U28" s="38"/>
      <c r="V28" s="1"/>
      <c r="W28" s="62"/>
      <c r="X28" s="65"/>
      <c r="Y28" s="62"/>
      <c r="Z28" s="65"/>
      <c r="AA28" s="62"/>
      <c r="AB28" s="65"/>
      <c r="AC28" s="62"/>
      <c r="AD28" s="65"/>
      <c r="AE28" s="62"/>
    </row>
    <row r="29" spans="1:31" ht="15.75" customHeight="1" x14ac:dyDescent="0.2">
      <c r="D29" s="65"/>
      <c r="E29" s="65"/>
      <c r="F29" s="65"/>
      <c r="G29" s="87"/>
      <c r="H29" s="87"/>
      <c r="I29" s="38"/>
      <c r="J29" s="38"/>
      <c r="K29" s="218"/>
      <c r="L29" s="218"/>
      <c r="M29" s="218"/>
      <c r="N29" s="103"/>
      <c r="O29" s="218"/>
      <c r="P29" s="103"/>
      <c r="Q29" s="218"/>
      <c r="R29" s="103"/>
      <c r="S29" s="38"/>
      <c r="T29" s="1"/>
      <c r="U29" s="38"/>
      <c r="V29" s="1"/>
      <c r="W29" s="62"/>
      <c r="X29" s="65"/>
      <c r="Y29" s="62"/>
      <c r="Z29" s="65"/>
      <c r="AA29" s="62"/>
      <c r="AB29" s="65"/>
      <c r="AC29" s="62"/>
      <c r="AD29" s="65"/>
      <c r="AE29" s="62"/>
    </row>
    <row r="30" spans="1:31" ht="19.5" customHeight="1" x14ac:dyDescent="0.2">
      <c r="A30" s="431" t="s">
        <v>83</v>
      </c>
      <c r="B30" s="394"/>
      <c r="C30" s="395"/>
      <c r="D30" s="108"/>
      <c r="E30" s="108"/>
      <c r="F30" s="108"/>
      <c r="G30" s="108"/>
      <c r="H30" s="108"/>
      <c r="I30" s="38"/>
      <c r="J30" s="38"/>
      <c r="K30" s="218"/>
      <c r="L30" s="218"/>
      <c r="M30" s="218"/>
      <c r="N30" s="103"/>
      <c r="O30" s="218"/>
      <c r="P30" s="103"/>
      <c r="Q30" s="218"/>
      <c r="R30" s="103"/>
      <c r="S30" s="38"/>
      <c r="T30" s="1"/>
      <c r="U30" s="38"/>
      <c r="V30" s="1"/>
      <c r="W30" s="62"/>
      <c r="X30" s="65"/>
      <c r="Y30" s="62"/>
      <c r="Z30" s="65"/>
      <c r="AA30" s="62"/>
      <c r="AB30" s="65"/>
      <c r="AC30" s="62"/>
      <c r="AD30" s="65"/>
      <c r="AE30" s="62"/>
    </row>
    <row r="31" spans="1:31" ht="15.75" customHeight="1" x14ac:dyDescent="0.2">
      <c r="D31" s="71"/>
      <c r="E31" s="92" t="str">
        <f>IF(C32="Others", "Please enter coverage level if you choose Others:", "")</f>
        <v/>
      </c>
      <c r="F31" s="71"/>
      <c r="G31" s="71"/>
      <c r="H31" s="71"/>
      <c r="I31" s="38"/>
      <c r="J31" s="38"/>
      <c r="K31" s="218"/>
      <c r="L31" s="218"/>
      <c r="M31" s="218"/>
      <c r="N31" s="103"/>
      <c r="O31" s="218"/>
      <c r="P31" s="103"/>
      <c r="Q31" s="218"/>
      <c r="R31" s="103"/>
      <c r="S31" s="38"/>
      <c r="T31" s="1"/>
      <c r="U31" s="38"/>
      <c r="V31" s="1"/>
      <c r="W31" s="62"/>
      <c r="X31" s="65"/>
      <c r="Y31" s="62"/>
      <c r="Z31" s="65"/>
      <c r="AA31" s="62"/>
      <c r="AB31" s="65"/>
      <c r="AC31" s="62"/>
      <c r="AD31" s="65"/>
      <c r="AE31" s="62"/>
    </row>
    <row r="32" spans="1:31" ht="19.5" customHeight="1" x14ac:dyDescent="0.2">
      <c r="A32" s="93" t="s">
        <v>10</v>
      </c>
      <c r="B32" s="103"/>
      <c r="C32" s="377">
        <v>0.01</v>
      </c>
      <c r="D32" s="71"/>
      <c r="E32" s="94">
        <v>0</v>
      </c>
      <c r="F32" s="71"/>
      <c r="G32" s="92"/>
      <c r="H32" s="71"/>
      <c r="I32" s="38"/>
      <c r="J32" s="38"/>
      <c r="K32" s="218"/>
      <c r="L32" s="218"/>
      <c r="M32" s="218"/>
      <c r="N32" s="103"/>
      <c r="O32" s="218"/>
      <c r="P32" s="103"/>
      <c r="Q32" s="218"/>
      <c r="R32" s="103"/>
      <c r="S32" s="38"/>
      <c r="T32" s="1"/>
      <c r="U32" s="38"/>
      <c r="V32" s="1"/>
      <c r="W32" s="62"/>
      <c r="X32" s="65"/>
      <c r="Y32" s="62"/>
      <c r="Z32" s="65"/>
      <c r="AA32" s="62"/>
      <c r="AB32" s="65"/>
      <c r="AC32" s="62"/>
      <c r="AD32" s="65"/>
      <c r="AE32" s="62"/>
    </row>
    <row r="33" spans="1:31" ht="19.5" customHeight="1" x14ac:dyDescent="0.2">
      <c r="A33" s="83" t="s">
        <v>28</v>
      </c>
      <c r="B33" s="103"/>
      <c r="C33" s="378" t="s">
        <v>84</v>
      </c>
      <c r="D33" s="71"/>
      <c r="E33" s="219"/>
      <c r="F33" s="219"/>
      <c r="G33" s="71"/>
      <c r="H33" s="71"/>
      <c r="I33" s="38"/>
      <c r="J33" s="38"/>
      <c r="K33" s="218"/>
      <c r="L33" s="218"/>
      <c r="M33" s="218"/>
      <c r="N33" s="103"/>
      <c r="O33" s="218"/>
      <c r="P33" s="103"/>
      <c r="Q33" s="218"/>
      <c r="R33" s="103"/>
      <c r="S33" s="38"/>
      <c r="T33" s="1"/>
      <c r="U33" s="38"/>
      <c r="V33" s="1"/>
      <c r="W33" s="62"/>
      <c r="X33" s="65"/>
      <c r="Y33" s="62"/>
      <c r="Z33" s="65"/>
      <c r="AA33" s="62"/>
      <c r="AB33" s="65"/>
      <c r="AC33" s="62"/>
      <c r="AD33" s="65"/>
      <c r="AE33" s="62"/>
    </row>
    <row r="34" spans="1:31" ht="19.5" customHeight="1" x14ac:dyDescent="0.2">
      <c r="A34" s="83" t="s">
        <v>142</v>
      </c>
      <c r="B34" s="103"/>
      <c r="C34" s="382">
        <v>20</v>
      </c>
      <c r="D34" s="71"/>
      <c r="E34" s="99" t="s">
        <v>86</v>
      </c>
      <c r="F34" s="71"/>
      <c r="G34" s="71"/>
      <c r="H34" s="71"/>
      <c r="I34" s="38"/>
      <c r="J34" s="38"/>
      <c r="K34" s="218"/>
      <c r="L34" s="218"/>
      <c r="M34" s="218"/>
      <c r="N34" s="103"/>
      <c r="O34" s="218"/>
      <c r="P34" s="103"/>
      <c r="Q34" s="218"/>
      <c r="R34" s="103"/>
      <c r="S34" s="38"/>
      <c r="T34" s="1"/>
      <c r="U34" s="38"/>
      <c r="V34" s="1"/>
      <c r="W34" s="62"/>
      <c r="X34" s="65"/>
      <c r="Y34" s="62"/>
      <c r="Z34" s="65"/>
      <c r="AA34" s="62"/>
      <c r="AB34" s="65"/>
      <c r="AC34" s="62"/>
      <c r="AD34" s="65"/>
      <c r="AE34" s="62"/>
    </row>
    <row r="35" spans="1:31" ht="19.5" customHeight="1" x14ac:dyDescent="0.2">
      <c r="A35" s="11" t="s">
        <v>87</v>
      </c>
      <c r="B35" s="47"/>
      <c r="C35" s="380" t="s">
        <v>88</v>
      </c>
      <c r="D35" s="71"/>
      <c r="E35" s="99"/>
      <c r="F35" s="71"/>
      <c r="G35" s="71"/>
      <c r="H35" s="71"/>
      <c r="I35" s="38"/>
      <c r="J35" s="38"/>
      <c r="K35" s="218"/>
      <c r="L35" s="218"/>
      <c r="M35" s="218"/>
      <c r="N35" s="103"/>
      <c r="O35" s="218"/>
      <c r="P35" s="103"/>
      <c r="Q35" s="218"/>
      <c r="R35" s="103"/>
      <c r="S35" s="38"/>
      <c r="T35" s="1"/>
      <c r="U35" s="38"/>
      <c r="V35" s="1"/>
      <c r="W35" s="62"/>
      <c r="X35" s="65"/>
      <c r="Y35" s="62"/>
      <c r="Z35" s="65"/>
      <c r="AA35" s="62"/>
      <c r="AB35" s="65"/>
      <c r="AC35" s="62"/>
      <c r="AD35" s="65"/>
      <c r="AE35" s="62"/>
    </row>
    <row r="36" spans="1:31" ht="19.5" customHeight="1" x14ac:dyDescent="0.2">
      <c r="A36" s="83" t="str">
        <f>IF(C35="Yes","Enter carbon price for scope 3","")</f>
        <v/>
      </c>
      <c r="B36" s="47"/>
      <c r="C36" s="379">
        <v>51</v>
      </c>
      <c r="D36" s="71"/>
      <c r="E36" s="99" t="str">
        <f>IF(C35="Yes","User must select a scope coverage (Cell C33) that includes scope 3 and enter a value ","")</f>
        <v/>
      </c>
      <c r="F36" s="71"/>
      <c r="G36" s="71"/>
      <c r="H36" s="71"/>
      <c r="I36" s="38"/>
      <c r="J36" s="38"/>
      <c r="K36" s="218"/>
      <c r="L36" s="218"/>
      <c r="M36" s="218"/>
      <c r="N36" s="103"/>
      <c r="O36" s="218"/>
      <c r="P36" s="103"/>
      <c r="Q36" s="218"/>
      <c r="R36" s="103"/>
      <c r="S36" s="38"/>
      <c r="T36" s="1"/>
      <c r="U36" s="38"/>
      <c r="V36" s="1"/>
      <c r="W36" s="62"/>
      <c r="X36" s="65"/>
      <c r="Y36" s="62"/>
      <c r="Z36" s="65"/>
      <c r="AA36" s="62"/>
      <c r="AB36" s="65"/>
      <c r="AC36" s="62"/>
      <c r="AD36" s="65"/>
      <c r="AE36" s="62"/>
    </row>
    <row r="37" spans="1:31" ht="15.75" customHeight="1" x14ac:dyDescent="0.2">
      <c r="A37" s="212"/>
      <c r="B37" s="103"/>
      <c r="C37" s="213"/>
      <c r="D37" s="71"/>
      <c r="E37" s="71"/>
      <c r="F37" s="71"/>
      <c r="G37" s="71"/>
      <c r="H37" s="71"/>
      <c r="I37" s="38"/>
      <c r="J37" s="38"/>
      <c r="K37" s="218"/>
      <c r="L37" s="218"/>
      <c r="M37" s="218"/>
      <c r="N37" s="103"/>
      <c r="O37" s="218"/>
      <c r="P37" s="103"/>
      <c r="Q37" s="218"/>
      <c r="R37" s="103"/>
      <c r="S37" s="38"/>
      <c r="T37" s="1"/>
      <c r="U37" s="38"/>
      <c r="V37" s="1"/>
      <c r="W37" s="62"/>
      <c r="X37" s="65"/>
      <c r="Y37" s="62"/>
      <c r="Z37" s="65"/>
      <c r="AA37" s="62"/>
      <c r="AB37" s="65"/>
      <c r="AC37" s="62"/>
      <c r="AD37" s="65"/>
      <c r="AE37" s="62"/>
    </row>
    <row r="38" spans="1:31" ht="19.5" customHeight="1" x14ac:dyDescent="0.15">
      <c r="A38" s="431" t="s">
        <v>89</v>
      </c>
      <c r="B38" s="394"/>
      <c r="C38" s="395"/>
      <c r="N38" s="78"/>
      <c r="P38" s="78"/>
      <c r="R38" s="78"/>
      <c r="T38" s="78"/>
      <c r="V38" s="78"/>
      <c r="X38" s="78"/>
      <c r="Z38" s="78"/>
      <c r="AB38" s="78"/>
      <c r="AD38" s="78"/>
    </row>
    <row r="39" spans="1:31" ht="15.75" customHeight="1" x14ac:dyDescent="0.15">
      <c r="N39" s="78"/>
      <c r="P39" s="78"/>
      <c r="R39" s="78"/>
      <c r="T39" s="78"/>
      <c r="V39" s="78"/>
      <c r="X39" s="78"/>
      <c r="Z39" s="78"/>
      <c r="AB39" s="78"/>
      <c r="AD39" s="78"/>
    </row>
    <row r="40" spans="1:31" ht="19.5" customHeight="1" x14ac:dyDescent="0.15">
      <c r="A40" s="11" t="s">
        <v>90</v>
      </c>
      <c r="C40" s="382" t="s">
        <v>247</v>
      </c>
      <c r="N40" s="78"/>
      <c r="P40" s="78"/>
      <c r="R40" s="78"/>
      <c r="T40" s="78"/>
      <c r="V40" s="78"/>
      <c r="X40" s="78"/>
      <c r="Z40" s="78"/>
      <c r="AB40" s="78"/>
      <c r="AD40" s="78"/>
    </row>
    <row r="41" spans="1:31" ht="30" customHeight="1" x14ac:dyDescent="0.2">
      <c r="A41" s="93" t="s">
        <v>91</v>
      </c>
      <c r="B41" s="103"/>
      <c r="C41" s="102" t="str">
        <f>IF(C40="Category A", "100% of Scope 1+2+3", IF(C40="Category B", "100% of Scope 1+2", ""))</f>
        <v>100% of Scope 1+2+3</v>
      </c>
      <c r="E41" s="432" t="str">
        <f>IF(C40="Category B",
"This is the minimum coverage for Category B companies to obtain Leadership recognition. For the purposes of this exploratory tool, Cat B companies that wish to understand the implications of covering S3 as well as S1 and S2, should select Cat A in C40.",
"")</f>
        <v/>
      </c>
      <c r="F41" s="412"/>
      <c r="G41" s="412"/>
      <c r="N41" s="78"/>
      <c r="P41" s="78"/>
      <c r="R41" s="78"/>
      <c r="T41" s="78"/>
      <c r="V41" s="78"/>
      <c r="X41" s="78"/>
      <c r="Z41" s="78"/>
      <c r="AB41" s="78"/>
      <c r="AD41" s="78"/>
    </row>
    <row r="42" spans="1:31" ht="19.5" customHeight="1" x14ac:dyDescent="0.2">
      <c r="A42" s="11" t="s">
        <v>143</v>
      </c>
      <c r="B42" s="103"/>
      <c r="C42" s="382">
        <v>80</v>
      </c>
      <c r="E42" s="104" t="s">
        <v>86</v>
      </c>
      <c r="N42" s="78"/>
      <c r="P42" s="78"/>
      <c r="R42" s="78"/>
      <c r="T42" s="78"/>
      <c r="V42" s="78"/>
      <c r="X42" s="78"/>
      <c r="Z42" s="78"/>
      <c r="AB42" s="78"/>
      <c r="AD42" s="78"/>
    </row>
    <row r="43" spans="1:31" ht="19.5" customHeight="1" x14ac:dyDescent="0.2">
      <c r="A43" s="11" t="s">
        <v>144</v>
      </c>
      <c r="B43" s="103"/>
      <c r="C43" s="382">
        <v>50</v>
      </c>
      <c r="D43" s="71"/>
      <c r="E43" s="104" t="str">
        <f>IF(C40="Category A",
    "$/tCO2 There is an optionality to apply a differentiated carbon price to scope 3",
    IF(C40="Category B",
        "leave blank",
        ""
    )
)</f>
        <v>$/tCO2 There is an optionality to apply a differentiated carbon price to scope 3</v>
      </c>
      <c r="N43" s="78"/>
      <c r="P43" s="78"/>
      <c r="R43" s="78"/>
      <c r="T43" s="78"/>
      <c r="V43" s="78"/>
      <c r="X43" s="78"/>
      <c r="Z43" s="78"/>
      <c r="AB43" s="78"/>
      <c r="AD43" s="78"/>
    </row>
    <row r="44" spans="1:31" ht="19.5" customHeight="1" x14ac:dyDescent="0.15">
      <c r="A44" s="11" t="s">
        <v>145</v>
      </c>
      <c r="B44" s="57"/>
      <c r="C44" s="383">
        <v>0.4</v>
      </c>
      <c r="E44" s="104"/>
      <c r="N44" s="78"/>
      <c r="P44" s="78"/>
      <c r="R44" s="78"/>
      <c r="T44" s="78"/>
      <c r="V44" s="78"/>
      <c r="X44" s="78"/>
      <c r="Z44" s="78"/>
      <c r="AB44" s="78"/>
      <c r="AD44" s="78"/>
    </row>
    <row r="45" spans="1:31" ht="36" customHeight="1" x14ac:dyDescent="0.15">
      <c r="A45" s="93" t="s">
        <v>94</v>
      </c>
      <c r="C45" s="376">
        <v>50</v>
      </c>
      <c r="N45" s="78"/>
      <c r="P45" s="78"/>
      <c r="R45" s="78"/>
      <c r="T45" s="78"/>
      <c r="V45" s="78"/>
      <c r="X45" s="78"/>
      <c r="Z45" s="78"/>
      <c r="AB45" s="78"/>
      <c r="AD45" s="78"/>
    </row>
    <row r="46" spans="1:31" ht="15.75" customHeight="1" x14ac:dyDescent="0.15">
      <c r="N46" s="78"/>
      <c r="P46" s="78"/>
      <c r="R46" s="78"/>
      <c r="T46" s="78"/>
      <c r="V46" s="78"/>
      <c r="X46" s="78"/>
      <c r="Z46" s="78"/>
      <c r="AB46" s="78"/>
      <c r="AD46" s="78"/>
    </row>
    <row r="47" spans="1:31" ht="19.5" customHeight="1" x14ac:dyDescent="0.2">
      <c r="A47" s="431" t="s">
        <v>95</v>
      </c>
      <c r="B47" s="394"/>
      <c r="C47" s="395"/>
      <c r="D47" s="65"/>
      <c r="E47" s="65"/>
      <c r="F47" s="65"/>
      <c r="G47" s="62"/>
      <c r="H47" s="62"/>
      <c r="I47" s="38"/>
      <c r="J47" s="38"/>
      <c r="K47" s="218"/>
      <c r="L47" s="218"/>
      <c r="M47" s="218"/>
      <c r="N47" s="103"/>
      <c r="O47" s="218"/>
      <c r="P47" s="103"/>
      <c r="Q47" s="218"/>
      <c r="R47" s="103"/>
      <c r="S47" s="38"/>
      <c r="T47" s="1"/>
      <c r="U47" s="38"/>
      <c r="V47" s="1"/>
      <c r="W47" s="62"/>
      <c r="X47" s="65"/>
      <c r="Y47" s="62"/>
      <c r="Z47" s="65"/>
      <c r="AA47" s="62"/>
      <c r="AB47" s="65"/>
      <c r="AC47" s="62"/>
      <c r="AD47" s="65"/>
      <c r="AE47" s="62"/>
    </row>
    <row r="48" spans="1:31" ht="15.75" customHeight="1" x14ac:dyDescent="0.2">
      <c r="A48" s="57"/>
      <c r="B48" s="57"/>
      <c r="C48" s="57"/>
      <c r="D48" s="65"/>
      <c r="E48" s="92" t="str">
        <f>IF(C49="Others", "Please enter coverage level if you choose Others:", "")</f>
        <v/>
      </c>
      <c r="F48" s="65"/>
      <c r="G48" s="65"/>
      <c r="H48" s="65"/>
      <c r="I48" s="1"/>
      <c r="J48" s="1"/>
      <c r="K48" s="103"/>
      <c r="L48" s="103"/>
      <c r="M48" s="103"/>
      <c r="N48" s="103"/>
      <c r="O48" s="103"/>
      <c r="P48" s="103"/>
      <c r="Q48" s="103"/>
      <c r="R48" s="103"/>
      <c r="S48" s="1"/>
      <c r="T48" s="1"/>
      <c r="U48" s="1"/>
      <c r="V48" s="1"/>
      <c r="W48" s="65"/>
      <c r="X48" s="65"/>
      <c r="Y48" s="65"/>
      <c r="Z48" s="65"/>
      <c r="AA48" s="65"/>
      <c r="AB48" s="65"/>
      <c r="AC48" s="65"/>
      <c r="AD48" s="65"/>
      <c r="AE48" s="65"/>
    </row>
    <row r="49" spans="1:31" ht="19.5" customHeight="1" x14ac:dyDescent="0.2">
      <c r="A49" s="93" t="s">
        <v>91</v>
      </c>
      <c r="B49" s="212"/>
      <c r="C49" s="377">
        <v>0.01</v>
      </c>
      <c r="D49" s="220"/>
      <c r="E49" s="94">
        <v>0</v>
      </c>
      <c r="G49" s="92"/>
      <c r="L49" s="218"/>
      <c r="M49" s="218"/>
      <c r="N49" s="103"/>
      <c r="O49" s="218"/>
      <c r="P49" s="103"/>
      <c r="Q49" s="218"/>
      <c r="R49" s="103"/>
      <c r="S49" s="38"/>
      <c r="T49" s="1"/>
      <c r="U49" s="38"/>
      <c r="V49" s="1"/>
      <c r="W49" s="62"/>
      <c r="X49" s="65"/>
      <c r="Y49" s="62"/>
      <c r="Z49" s="65"/>
      <c r="AA49" s="62"/>
      <c r="AB49" s="65"/>
      <c r="AC49" s="62"/>
      <c r="AD49" s="65"/>
      <c r="AE49" s="62"/>
    </row>
    <row r="50" spans="1:31" ht="25.5" customHeight="1" x14ac:dyDescent="0.2">
      <c r="A50" s="83" t="s">
        <v>28</v>
      </c>
      <c r="B50" s="212"/>
      <c r="C50" s="382" t="s">
        <v>84</v>
      </c>
      <c r="D50" s="220"/>
      <c r="E50" s="221"/>
      <c r="F50" s="221"/>
      <c r="G50" s="221"/>
      <c r="H50" s="221"/>
      <c r="I50" s="221"/>
      <c r="J50" s="221"/>
      <c r="K50" s="221"/>
      <c r="L50" s="218"/>
      <c r="M50" s="218"/>
      <c r="N50" s="103"/>
      <c r="O50" s="218"/>
      <c r="P50" s="103"/>
      <c r="Q50" s="218"/>
      <c r="R50" s="103"/>
      <c r="S50" s="38"/>
      <c r="T50" s="1"/>
      <c r="U50" s="38"/>
      <c r="V50" s="1"/>
      <c r="W50" s="62"/>
      <c r="X50" s="65"/>
      <c r="Y50" s="62"/>
      <c r="Z50" s="65"/>
      <c r="AA50" s="62"/>
      <c r="AB50" s="65"/>
      <c r="AC50" s="62"/>
      <c r="AD50" s="65"/>
      <c r="AE50" s="62"/>
    </row>
    <row r="51" spans="1:31" ht="19.5" customHeight="1" x14ac:dyDescent="0.15">
      <c r="A51" s="112" t="s">
        <v>38</v>
      </c>
      <c r="B51" s="113"/>
      <c r="C51" s="385">
        <v>2035</v>
      </c>
    </row>
    <row r="52" spans="1:31" ht="19.5" customHeight="1" x14ac:dyDescent="0.2">
      <c r="A52" s="11" t="s">
        <v>97</v>
      </c>
      <c r="B52" s="212"/>
      <c r="C52" s="105">
        <v>0.17</v>
      </c>
      <c r="D52" s="220"/>
      <c r="E52" s="220"/>
      <c r="F52" s="220"/>
      <c r="G52" s="220"/>
      <c r="H52" s="220"/>
      <c r="I52" s="38"/>
      <c r="J52" s="38"/>
      <c r="K52" s="218"/>
      <c r="L52" s="218"/>
      <c r="M52" s="218"/>
      <c r="N52" s="103"/>
      <c r="O52" s="218"/>
      <c r="P52" s="103"/>
      <c r="Q52" s="218"/>
      <c r="R52" s="103"/>
      <c r="S52" s="38"/>
      <c r="T52" s="1"/>
      <c r="U52" s="38"/>
      <c r="V52" s="1"/>
      <c r="W52" s="62"/>
      <c r="X52" s="65"/>
      <c r="Y52" s="62"/>
      <c r="Z52" s="65"/>
      <c r="AA52" s="62"/>
      <c r="AB52" s="65"/>
      <c r="AC52" s="62"/>
      <c r="AD52" s="65"/>
      <c r="AE52" s="62"/>
    </row>
    <row r="53" spans="1:31" ht="21.75" customHeight="1" x14ac:dyDescent="0.2">
      <c r="A53" s="11" t="s">
        <v>98</v>
      </c>
      <c r="B53" s="212"/>
      <c r="C53" s="376">
        <v>500</v>
      </c>
      <c r="D53" s="220"/>
      <c r="E53" s="81" t="s">
        <v>86</v>
      </c>
      <c r="F53" s="220"/>
      <c r="G53" s="220"/>
      <c r="H53" s="220"/>
      <c r="I53" s="38"/>
      <c r="J53" s="38"/>
      <c r="K53" s="218"/>
      <c r="L53" s="218"/>
      <c r="M53" s="218"/>
      <c r="N53" s="103"/>
      <c r="O53" s="218"/>
      <c r="P53" s="103"/>
      <c r="Q53" s="218"/>
      <c r="R53" s="103"/>
      <c r="S53" s="38"/>
      <c r="T53" s="1"/>
      <c r="U53" s="38"/>
      <c r="V53" s="1"/>
      <c r="W53" s="62"/>
      <c r="X53" s="65"/>
      <c r="Y53" s="62"/>
      <c r="Z53" s="65"/>
      <c r="AA53" s="62"/>
      <c r="AB53" s="65"/>
      <c r="AC53" s="62"/>
      <c r="AD53" s="65"/>
      <c r="AE53" s="62"/>
    </row>
    <row r="54" spans="1:31" ht="36" customHeight="1" x14ac:dyDescent="0.2">
      <c r="A54" s="93" t="s">
        <v>99</v>
      </c>
      <c r="B54" s="212"/>
      <c r="C54" s="376">
        <v>50</v>
      </c>
      <c r="D54" s="220"/>
      <c r="E54" s="81" t="s">
        <v>86</v>
      </c>
      <c r="F54" s="220"/>
      <c r="G54" s="220"/>
      <c r="H54" s="220"/>
      <c r="I54" s="38"/>
      <c r="J54" s="38"/>
      <c r="K54" s="218"/>
      <c r="L54" s="218"/>
      <c r="M54" s="218"/>
      <c r="N54" s="103"/>
      <c r="O54" s="218"/>
      <c r="P54" s="103"/>
      <c r="Q54" s="218"/>
      <c r="R54" s="103"/>
      <c r="S54" s="38"/>
      <c r="T54" s="1"/>
      <c r="U54" s="38"/>
      <c r="V54" s="1"/>
      <c r="W54" s="62"/>
      <c r="X54" s="65"/>
      <c r="Y54" s="62"/>
      <c r="Z54" s="65"/>
      <c r="AA54" s="62"/>
      <c r="AB54" s="65"/>
      <c r="AC54" s="62"/>
      <c r="AD54" s="65"/>
      <c r="AE54" s="62"/>
    </row>
    <row r="55" spans="1:31" ht="15.75" customHeight="1" x14ac:dyDescent="0.15">
      <c r="N55" s="78"/>
      <c r="P55" s="78"/>
      <c r="R55" s="78"/>
      <c r="T55" s="78"/>
      <c r="V55" s="78"/>
      <c r="X55" s="78"/>
      <c r="Z55" s="78"/>
      <c r="AB55" s="78"/>
      <c r="AD55" s="78"/>
    </row>
    <row r="56" spans="1:31" ht="19.5" customHeight="1" x14ac:dyDescent="0.2">
      <c r="A56" s="448" t="s">
        <v>100</v>
      </c>
      <c r="B56" s="394"/>
      <c r="C56" s="394"/>
      <c r="D56" s="394"/>
      <c r="E56" s="394"/>
      <c r="F56" s="394"/>
      <c r="G56" s="394"/>
      <c r="H56" s="394"/>
      <c r="I56" s="395"/>
      <c r="J56" s="75"/>
      <c r="K56" s="50"/>
      <c r="L56" s="50"/>
      <c r="M56" s="50"/>
      <c r="N56" s="52"/>
      <c r="O56" s="50"/>
      <c r="P56" s="52"/>
      <c r="Q56" s="50"/>
      <c r="R56" s="52"/>
      <c r="S56" s="50"/>
      <c r="T56" s="52"/>
      <c r="U56" s="50"/>
      <c r="V56" s="52"/>
      <c r="W56" s="50"/>
      <c r="X56" s="52"/>
      <c r="Y56" s="50"/>
      <c r="Z56" s="52"/>
      <c r="AA56" s="50"/>
      <c r="AB56" s="52"/>
      <c r="AC56" s="50"/>
      <c r="AD56" s="52"/>
      <c r="AE56" s="50"/>
    </row>
    <row r="57" spans="1:31" ht="7.5" customHeight="1" x14ac:dyDescent="0.15">
      <c r="A57" s="71"/>
      <c r="B57" s="71"/>
      <c r="C57" s="71"/>
      <c r="D57" s="71"/>
      <c r="E57" s="71"/>
      <c r="F57" s="71"/>
      <c r="G57" s="71"/>
      <c r="H57" s="71"/>
      <c r="I57" s="71"/>
      <c r="J57" s="71"/>
      <c r="K57" s="50"/>
      <c r="L57" s="50"/>
      <c r="M57" s="50"/>
      <c r="N57" s="52"/>
      <c r="O57" s="50"/>
      <c r="P57" s="52"/>
      <c r="Q57" s="50"/>
      <c r="R57" s="52"/>
      <c r="S57" s="50"/>
      <c r="T57" s="52"/>
      <c r="U57" s="50"/>
      <c r="V57" s="52"/>
      <c r="W57" s="50"/>
      <c r="X57" s="52"/>
      <c r="Y57" s="50"/>
      <c r="Z57" s="52"/>
      <c r="AA57" s="50"/>
      <c r="AB57" s="52"/>
      <c r="AC57" s="50"/>
      <c r="AD57" s="52"/>
      <c r="AE57" s="50"/>
    </row>
    <row r="58" spans="1:31" ht="31.5" customHeight="1" x14ac:dyDescent="0.15">
      <c r="B58" s="71"/>
      <c r="C58" s="147" t="s">
        <v>101</v>
      </c>
      <c r="D58" s="147"/>
      <c r="E58" s="147" t="s">
        <v>102</v>
      </c>
      <c r="F58" s="147"/>
      <c r="G58" s="147" t="s">
        <v>103</v>
      </c>
      <c r="H58" s="125"/>
      <c r="I58" s="71"/>
      <c r="J58" s="71"/>
      <c r="K58" s="50"/>
      <c r="L58" s="50"/>
      <c r="M58" s="50"/>
      <c r="N58" s="52"/>
      <c r="O58" s="50"/>
      <c r="P58" s="52"/>
      <c r="Q58" s="50"/>
      <c r="R58" s="52"/>
      <c r="S58" s="50"/>
      <c r="T58" s="52"/>
      <c r="U58" s="50"/>
      <c r="V58" s="52"/>
      <c r="W58" s="50"/>
      <c r="X58" s="52"/>
      <c r="Y58" s="50"/>
      <c r="Z58" s="52"/>
      <c r="AA58" s="50"/>
      <c r="AB58" s="52"/>
      <c r="AC58" s="50"/>
      <c r="AD58" s="52"/>
      <c r="AE58" s="50"/>
    </row>
    <row r="59" spans="1:31" ht="19.5" customHeight="1" x14ac:dyDescent="0.15">
      <c r="A59" s="120" t="s">
        <v>104</v>
      </c>
      <c r="B59" s="47"/>
      <c r="C59" s="142">
        <f>((Calculation!J46+Calculation!K46)/2)*6</f>
        <v>4191000</v>
      </c>
      <c r="D59" s="149"/>
      <c r="E59" s="142">
        <f>((Calculation!J48+Calculation!K48)/2)*6</f>
        <v>1494973.4179897741</v>
      </c>
      <c r="F59" s="149"/>
      <c r="G59" s="142">
        <f>((Calculation!J50+Calculation!K50)/2)*6</f>
        <v>40758151.475917712</v>
      </c>
      <c r="H59" s="222"/>
      <c r="I59" s="47"/>
      <c r="J59" s="47"/>
      <c r="K59" s="50"/>
      <c r="L59" s="50"/>
      <c r="M59" s="50"/>
      <c r="N59" s="52"/>
      <c r="O59" s="50"/>
      <c r="P59" s="52"/>
      <c r="Q59" s="50"/>
      <c r="R59" s="52"/>
      <c r="S59" s="50"/>
      <c r="T59" s="52"/>
      <c r="U59" s="50"/>
      <c r="V59" s="52"/>
      <c r="W59" s="50"/>
      <c r="X59" s="52"/>
      <c r="Y59" s="50"/>
      <c r="Z59" s="52"/>
      <c r="AA59" s="50"/>
      <c r="AB59" s="52"/>
      <c r="AC59" s="50"/>
      <c r="AD59" s="52"/>
      <c r="AE59" s="50"/>
    </row>
    <row r="60" spans="1:31" ht="24" customHeight="1" x14ac:dyDescent="0.15">
      <c r="B60" s="47"/>
      <c r="C60" s="124" t="s">
        <v>105</v>
      </c>
      <c r="D60" s="125"/>
      <c r="E60" s="124" t="s">
        <v>146</v>
      </c>
      <c r="F60" s="125"/>
      <c r="H60" s="108"/>
      <c r="J60" s="223"/>
      <c r="K60" s="50"/>
      <c r="L60" s="50"/>
      <c r="M60" s="50"/>
      <c r="N60" s="52"/>
      <c r="O60" s="50"/>
      <c r="P60" s="52"/>
      <c r="Q60" s="50"/>
      <c r="R60" s="52"/>
      <c r="S60" s="50"/>
      <c r="T60" s="52"/>
      <c r="U60" s="50"/>
      <c r="V60" s="52"/>
      <c r="W60" s="50"/>
      <c r="X60" s="52"/>
      <c r="Y60" s="50"/>
      <c r="Z60" s="52"/>
      <c r="AA60" s="50"/>
      <c r="AB60" s="52"/>
      <c r="AC60" s="50"/>
      <c r="AD60" s="52"/>
      <c r="AE60" s="50"/>
    </row>
    <row r="61" spans="1:31" ht="19.5" customHeight="1" x14ac:dyDescent="0.15">
      <c r="A61" s="120" t="s">
        <v>107</v>
      </c>
      <c r="B61" s="47"/>
      <c r="C61" s="152">
        <f>IF(C32="Others", IF(ISNUMBER(E32), E32, ""), C32)</f>
        <v>0.01</v>
      </c>
      <c r="D61" s="222"/>
      <c r="E61" s="142">
        <f>C61*Calculation!G96</f>
        <v>464441.24893907487</v>
      </c>
      <c r="F61" s="222"/>
      <c r="H61" s="224"/>
      <c r="J61" s="222"/>
      <c r="K61" s="50"/>
      <c r="L61" s="50"/>
      <c r="M61" s="50"/>
      <c r="N61" s="52"/>
      <c r="O61" s="50"/>
      <c r="P61" s="52"/>
      <c r="Q61" s="50"/>
      <c r="R61" s="52"/>
      <c r="S61" s="50"/>
      <c r="T61" s="52"/>
      <c r="U61" s="50"/>
      <c r="V61" s="52"/>
      <c r="W61" s="50"/>
      <c r="X61" s="52"/>
      <c r="Y61" s="50"/>
      <c r="Z61" s="52"/>
      <c r="AA61" s="50"/>
      <c r="AB61" s="52"/>
      <c r="AC61" s="50"/>
      <c r="AD61" s="52"/>
      <c r="AE61" s="50"/>
    </row>
    <row r="62" spans="1:31" ht="34.5" customHeight="1" x14ac:dyDescent="0.15">
      <c r="B62" s="47"/>
      <c r="C62" s="117" t="str">
        <f>"Cost (million $) to take responsibility for (" &amp; TEXT(C61,"0%") &amp; ") of ongoing emissions"</f>
        <v>Cost (million $) to take responsibility for (1%) of ongoing emissions</v>
      </c>
      <c r="G62" s="78"/>
      <c r="H62" s="130"/>
      <c r="J62" s="130"/>
      <c r="L62" s="50"/>
      <c r="M62" s="50"/>
      <c r="N62" s="52"/>
      <c r="O62" s="50"/>
      <c r="P62" s="52"/>
      <c r="Q62" s="50"/>
      <c r="R62" s="52"/>
      <c r="S62" s="50"/>
      <c r="T62" s="52"/>
      <c r="U62" s="50"/>
      <c r="V62" s="52"/>
      <c r="W62" s="50"/>
      <c r="X62" s="52"/>
      <c r="Y62" s="50"/>
      <c r="Z62" s="52"/>
      <c r="AA62" s="50"/>
      <c r="AB62" s="52"/>
      <c r="AC62" s="50"/>
      <c r="AD62" s="52"/>
      <c r="AE62" s="50"/>
    </row>
    <row r="63" spans="1:31" ht="19.5" customHeight="1" x14ac:dyDescent="0.15">
      <c r="A63" s="120" t="s">
        <v>108</v>
      </c>
      <c r="B63" s="47"/>
      <c r="C63" s="225">
        <f>IFERROR(
    IF(C35="No",
        C34*E61,
        IF(C33="Scope 3",
            C36 * E61,
            IF($C$33="Scope 1+2+3",
                C61*((C34*Calculation!E96)+(C36*Calculation!D96)),
                NA()
            )
        )
    ) /10^6,NA())</f>
        <v>9.2888249787814967</v>
      </c>
      <c r="G63" s="224"/>
      <c r="H63" s="154"/>
      <c r="J63" s="154"/>
      <c r="L63" s="50"/>
      <c r="M63" s="50"/>
      <c r="N63" s="52"/>
      <c r="O63" s="50"/>
      <c r="P63" s="52"/>
      <c r="Q63" s="50"/>
      <c r="R63" s="52"/>
      <c r="S63" s="50"/>
      <c r="T63" s="52"/>
      <c r="U63" s="50"/>
      <c r="V63" s="52"/>
      <c r="W63" s="50"/>
      <c r="X63" s="52"/>
      <c r="Y63" s="50"/>
      <c r="Z63" s="52"/>
      <c r="AA63" s="50"/>
      <c r="AB63" s="52"/>
      <c r="AC63" s="50"/>
      <c r="AD63" s="52"/>
      <c r="AE63" s="50"/>
    </row>
    <row r="64" spans="1:31" ht="39" customHeight="1" x14ac:dyDescent="0.2">
      <c r="B64" s="47"/>
      <c r="C64" s="117" t="str">
        <f>"Allocated profit to taking responsibility for (" &amp; TEXT(C61,"0%") &amp; ") ongoing emissions"</f>
        <v>Allocated profit to taking responsibility for (1%) ongoing emissions</v>
      </c>
      <c r="D64" s="130"/>
      <c r="E64" s="117" t="str">
        <f>"Allocated abatement cost to taking  responsibility for (" &amp; TEXT(C61,"0%") &amp; ") ongoing emissions"</f>
        <v>Allocated abatement cost to taking  responsibility for (1%) ongoing emissions</v>
      </c>
      <c r="J64" s="136"/>
      <c r="K64" s="47"/>
      <c r="L64" s="50"/>
      <c r="M64" s="50"/>
      <c r="N64" s="52"/>
      <c r="O64" s="50"/>
      <c r="P64" s="52"/>
      <c r="Q64" s="50"/>
      <c r="R64" s="52"/>
      <c r="S64" s="50"/>
      <c r="T64" s="52"/>
      <c r="U64" s="50"/>
      <c r="V64" s="52"/>
      <c r="W64" s="50"/>
      <c r="X64" s="52"/>
      <c r="Y64" s="50"/>
      <c r="Z64" s="52"/>
      <c r="AA64" s="50"/>
      <c r="AB64" s="52"/>
      <c r="AC64" s="50"/>
      <c r="AD64" s="52"/>
      <c r="AE64" s="50"/>
    </row>
    <row r="65" spans="1:31" ht="19.5" customHeight="1" x14ac:dyDescent="0.2">
      <c r="A65" s="120" t="s">
        <v>109</v>
      </c>
      <c r="B65" s="47"/>
      <c r="C65" s="144">
        <f>C63/(C27)</f>
        <v>1.4116755286901971E-3</v>
      </c>
      <c r="D65" s="145"/>
      <c r="E65" s="144">
        <f>(C63/5)/(C28)</f>
        <v>1.8577649957562994</v>
      </c>
      <c r="J65" s="226"/>
      <c r="K65" s="47"/>
      <c r="L65" s="50"/>
      <c r="M65" s="50"/>
      <c r="N65" s="52"/>
      <c r="O65" s="50"/>
      <c r="P65" s="52"/>
      <c r="Q65" s="50"/>
      <c r="R65" s="52"/>
      <c r="S65" s="50"/>
      <c r="T65" s="52"/>
      <c r="U65" s="50"/>
      <c r="V65" s="52"/>
      <c r="W65" s="50"/>
      <c r="X65" s="52"/>
      <c r="Y65" s="50"/>
      <c r="Z65" s="52"/>
      <c r="AA65" s="50"/>
      <c r="AB65" s="52"/>
      <c r="AC65" s="50"/>
      <c r="AD65" s="52"/>
      <c r="AE65" s="50"/>
    </row>
    <row r="66" spans="1:31" ht="18" customHeight="1" x14ac:dyDescent="0.2">
      <c r="A66" s="446" t="s">
        <v>110</v>
      </c>
      <c r="B66" s="412"/>
      <c r="C66" s="412"/>
      <c r="D66" s="412"/>
      <c r="E66" s="412"/>
      <c r="F66" s="412"/>
      <c r="G66" s="412"/>
      <c r="H66" s="412"/>
      <c r="I66" s="412"/>
      <c r="J66" s="47"/>
      <c r="K66" s="50"/>
      <c r="L66" s="50"/>
      <c r="M66" s="50"/>
      <c r="N66" s="52"/>
      <c r="O66" s="50"/>
      <c r="P66" s="52"/>
      <c r="Q66" s="50"/>
      <c r="R66" s="52"/>
      <c r="S66" s="50"/>
      <c r="T66" s="52"/>
      <c r="U66" s="50"/>
      <c r="V66" s="52"/>
      <c r="W66" s="50"/>
      <c r="X66" s="52"/>
      <c r="Y66" s="50"/>
      <c r="Z66" s="52"/>
      <c r="AA66" s="50"/>
      <c r="AB66" s="52"/>
      <c r="AC66" s="50"/>
      <c r="AD66" s="52"/>
      <c r="AE66" s="50"/>
    </row>
    <row r="67" spans="1:31" ht="15" customHeight="1" x14ac:dyDescent="0.2">
      <c r="A67" s="447" t="str">
        <f>IF(OR(C65&gt;=1,E65&gt;=10),"WARNING: Scenario cost is very high relative to sector economics.",IF(C65&gt;=0.5,"Caution: Scenario cost approaches sector profit.","OK: Scenario appears feasible for a median firm."))</f>
        <v>OK: Scenario appears feasible for a median firm.</v>
      </c>
      <c r="B67" s="394"/>
      <c r="C67" s="394"/>
      <c r="D67" s="394"/>
      <c r="E67" s="394"/>
      <c r="F67" s="394"/>
      <c r="G67" s="394"/>
      <c r="H67" s="394"/>
      <c r="I67" s="395"/>
      <c r="J67" s="71"/>
      <c r="K67" s="71"/>
      <c r="L67" s="71"/>
      <c r="M67" s="71"/>
      <c r="N67" s="51"/>
      <c r="O67" s="71"/>
      <c r="P67" s="51"/>
      <c r="Q67" s="71"/>
      <c r="R67" s="51"/>
      <c r="S67" s="71"/>
      <c r="T67" s="51"/>
      <c r="U67" s="71"/>
      <c r="V67" s="51"/>
      <c r="W67" s="71"/>
      <c r="X67" s="51"/>
      <c r="Y67" s="71"/>
      <c r="Z67" s="51"/>
      <c r="AA67" s="71"/>
      <c r="AB67" s="51"/>
      <c r="AC67" s="71"/>
      <c r="AD67" s="51"/>
      <c r="AE67" s="71"/>
    </row>
    <row r="68" spans="1:31" ht="15.75" customHeight="1" x14ac:dyDescent="0.15">
      <c r="D68" s="227"/>
      <c r="E68" s="227"/>
      <c r="F68" s="227"/>
      <c r="G68" s="227"/>
      <c r="H68" s="227"/>
      <c r="I68" s="50"/>
      <c r="J68" s="50"/>
      <c r="K68" s="50"/>
      <c r="L68" s="50"/>
      <c r="M68" s="50"/>
      <c r="N68" s="52"/>
      <c r="O68" s="50"/>
      <c r="P68" s="52"/>
      <c r="Q68" s="50"/>
      <c r="R68" s="52"/>
      <c r="S68" s="50"/>
      <c r="T68" s="52"/>
      <c r="U68" s="50"/>
      <c r="V68" s="52"/>
      <c r="W68" s="50"/>
      <c r="X68" s="52"/>
      <c r="Y68" s="50"/>
      <c r="Z68" s="52"/>
      <c r="AA68" s="50"/>
      <c r="AB68" s="52"/>
      <c r="AC68" s="50"/>
      <c r="AD68" s="52"/>
      <c r="AE68" s="50"/>
    </row>
    <row r="69" spans="1:31" ht="19.5" customHeight="1" x14ac:dyDescent="0.2">
      <c r="A69" s="448" t="s">
        <v>111</v>
      </c>
      <c r="B69" s="394"/>
      <c r="C69" s="394"/>
      <c r="D69" s="394"/>
      <c r="E69" s="394"/>
      <c r="F69" s="394"/>
      <c r="G69" s="394"/>
      <c r="H69" s="394"/>
      <c r="I69" s="395"/>
      <c r="J69" s="50"/>
      <c r="K69" s="50"/>
      <c r="L69" s="50"/>
      <c r="M69" s="50"/>
      <c r="N69" s="52"/>
      <c r="O69" s="50"/>
      <c r="P69" s="52"/>
      <c r="Q69" s="50"/>
      <c r="R69" s="52"/>
      <c r="S69" s="50"/>
      <c r="T69" s="52"/>
      <c r="U69" s="50"/>
      <c r="V69" s="52"/>
      <c r="W69" s="50"/>
      <c r="X69" s="52"/>
      <c r="Y69" s="50"/>
      <c r="Z69" s="52"/>
      <c r="AA69" s="50"/>
      <c r="AB69" s="52"/>
      <c r="AC69" s="50"/>
      <c r="AD69" s="52"/>
      <c r="AE69" s="50"/>
    </row>
    <row r="70" spans="1:31" ht="34.5" customHeight="1" x14ac:dyDescent="0.15">
      <c r="C70" s="138" t="s">
        <v>250</v>
      </c>
      <c r="D70" s="14"/>
      <c r="E70" s="117" t="s">
        <v>112</v>
      </c>
      <c r="F70" s="61"/>
      <c r="G70" s="139"/>
      <c r="H70" s="128"/>
      <c r="I70" s="139"/>
      <c r="N70" s="78"/>
      <c r="P70" s="78"/>
      <c r="R70" s="78"/>
      <c r="T70" s="78"/>
      <c r="V70" s="78"/>
      <c r="X70" s="78"/>
      <c r="Z70" s="78"/>
      <c r="AB70" s="78"/>
      <c r="AD70" s="78"/>
    </row>
    <row r="71" spans="1:31" ht="19.5" customHeight="1" x14ac:dyDescent="0.15">
      <c r="A71" s="120" t="s">
        <v>107</v>
      </c>
      <c r="C71" s="142">
        <f>IF(C40="Category A", SUM(C59:G59), IF(C40="Category B", SUM(C59:E59), ""))</f>
        <v>46444124.893907487</v>
      </c>
      <c r="D71" s="141"/>
      <c r="E71" s="142">
        <f>IFERROR(C44*C71, NA())</f>
        <v>18577649.957562994</v>
      </c>
      <c r="F71" s="123"/>
      <c r="G71" s="123"/>
      <c r="H71" s="123"/>
      <c r="I71" s="123"/>
      <c r="N71" s="78"/>
      <c r="P71" s="78"/>
      <c r="R71" s="78"/>
      <c r="T71" s="78"/>
      <c r="V71" s="78"/>
      <c r="X71" s="78"/>
      <c r="Z71" s="78"/>
      <c r="AB71" s="78"/>
      <c r="AD71" s="78"/>
    </row>
    <row r="72" spans="1:31" ht="30" customHeight="1" x14ac:dyDescent="0.15">
      <c r="C72" s="117" t="s">
        <v>113</v>
      </c>
      <c r="E72" s="143" t="s">
        <v>114</v>
      </c>
      <c r="G72" s="143" t="s">
        <v>115</v>
      </c>
      <c r="I72" s="139"/>
      <c r="N72" s="78"/>
      <c r="P72" s="78"/>
      <c r="R72" s="78"/>
      <c r="T72" s="78"/>
      <c r="V72" s="78"/>
      <c r="X72" s="78"/>
      <c r="Z72" s="78"/>
      <c r="AB72" s="78"/>
      <c r="AD72" s="78"/>
    </row>
    <row r="73" spans="1:31" ht="19.5" customHeight="1" x14ac:dyDescent="0.15">
      <c r="A73" s="120" t="s">
        <v>108</v>
      </c>
      <c r="C73" s="142">
        <f>IF(C40="Category B",
  ((C59 + E59) * C42) / 1000000,
  (
    ((C59 + E59) * C42) +
    (G59 * IF(ISNUMBER(C43), C43, C42))
  ) / 1000000
)</f>
        <v>2492.7854472350673</v>
      </c>
      <c r="D73" s="141"/>
      <c r="E73" s="142">
        <f>IFERROR((E71*C45)/10^6,NA())</f>
        <v>928.88249787814971</v>
      </c>
      <c r="F73" s="141"/>
      <c r="G73" s="142">
        <f>IFERROR((C73-E73), NA())</f>
        <v>1563.9029493569176</v>
      </c>
      <c r="I73" s="123"/>
      <c r="N73" s="78"/>
      <c r="P73" s="78"/>
      <c r="R73" s="78"/>
      <c r="T73" s="78"/>
      <c r="V73" s="78"/>
      <c r="X73" s="78"/>
      <c r="Z73" s="78"/>
      <c r="AB73" s="78"/>
      <c r="AD73" s="78"/>
    </row>
    <row r="74" spans="1:31" ht="33.75" customHeight="1" x14ac:dyDescent="0.15">
      <c r="C74" s="143" t="s">
        <v>248</v>
      </c>
      <c r="E74" s="117" t="s">
        <v>116</v>
      </c>
      <c r="G74" s="117" t="s">
        <v>117</v>
      </c>
      <c r="N74" s="78"/>
      <c r="P74" s="78"/>
      <c r="R74" s="78"/>
      <c r="T74" s="78"/>
      <c r="V74" s="78"/>
      <c r="X74" s="78"/>
      <c r="Z74" s="78"/>
      <c r="AB74" s="78"/>
      <c r="AD74" s="78"/>
    </row>
    <row r="75" spans="1:31" ht="19.5" customHeight="1" x14ac:dyDescent="0.15">
      <c r="A75" s="120" t="s">
        <v>109</v>
      </c>
      <c r="C75" s="144">
        <f>IFERROR((C73)/C27, NA())</f>
        <v>0.37884277313602849</v>
      </c>
      <c r="D75" s="145"/>
      <c r="E75" s="144">
        <f>IFERROR(E73/(C27),NA())</f>
        <v>0.14116755286901972</v>
      </c>
      <c r="F75" s="145"/>
      <c r="G75" s="144">
        <f>IFERROR(G73/(C27),NA())</f>
        <v>0.23767522026700874</v>
      </c>
      <c r="N75" s="78"/>
      <c r="P75" s="78"/>
      <c r="R75" s="78"/>
      <c r="T75" s="78"/>
      <c r="V75" s="78"/>
      <c r="X75" s="78"/>
      <c r="Z75" s="78"/>
      <c r="AB75" s="78"/>
      <c r="AD75" s="78"/>
    </row>
    <row r="76" spans="1:31" ht="15.75" customHeight="1" x14ac:dyDescent="0.15">
      <c r="N76" s="78"/>
      <c r="P76" s="78"/>
      <c r="R76" s="78"/>
      <c r="T76" s="78"/>
      <c r="V76" s="78"/>
      <c r="X76" s="78"/>
      <c r="Z76" s="78"/>
      <c r="AB76" s="78"/>
      <c r="AD76" s="78"/>
    </row>
    <row r="77" spans="1:31" ht="19.5" customHeight="1" x14ac:dyDescent="0.15">
      <c r="A77" s="436" t="s">
        <v>246</v>
      </c>
      <c r="B77" s="437"/>
      <c r="C77" s="437"/>
      <c r="D77" s="437"/>
      <c r="E77" s="437"/>
      <c r="F77" s="437"/>
      <c r="G77" s="437"/>
      <c r="H77" s="437"/>
      <c r="I77" s="437"/>
      <c r="J77" s="75"/>
      <c r="K77" s="75"/>
      <c r="L77" s="71"/>
      <c r="M77" s="71"/>
      <c r="N77" s="51"/>
      <c r="O77" s="71"/>
      <c r="P77" s="51"/>
      <c r="Q77" s="71"/>
      <c r="R77" s="51"/>
      <c r="S77" s="71"/>
      <c r="T77" s="51"/>
      <c r="U77" s="71"/>
      <c r="V77" s="51"/>
      <c r="W77" s="71"/>
      <c r="X77" s="51"/>
      <c r="Y77" s="71"/>
      <c r="Z77" s="51"/>
      <c r="AA77" s="71"/>
      <c r="AB77" s="51"/>
      <c r="AC77" s="71"/>
      <c r="AD77" s="51"/>
      <c r="AE77" s="71"/>
    </row>
    <row r="78" spans="1:31" ht="29.25" customHeight="1" x14ac:dyDescent="0.15">
      <c r="B78" s="71"/>
      <c r="C78" s="147" t="s">
        <v>118</v>
      </c>
      <c r="D78" s="147"/>
      <c r="E78" s="147" t="s">
        <v>119</v>
      </c>
      <c r="F78" s="147"/>
      <c r="G78" s="147" t="s">
        <v>120</v>
      </c>
      <c r="H78" s="130"/>
      <c r="I78" s="71"/>
      <c r="J78" s="71"/>
      <c r="K78" s="71"/>
      <c r="L78" s="71"/>
      <c r="M78" s="71"/>
      <c r="N78" s="51"/>
      <c r="O78" s="71"/>
      <c r="P78" s="51"/>
      <c r="Q78" s="71"/>
      <c r="R78" s="51"/>
      <c r="S78" s="71"/>
      <c r="T78" s="51"/>
      <c r="U78" s="47"/>
      <c r="V78" s="58"/>
      <c r="W78" s="47"/>
      <c r="X78" s="58"/>
      <c r="Y78" s="47"/>
      <c r="Z78" s="58"/>
      <c r="AA78" s="47"/>
      <c r="AB78" s="58"/>
      <c r="AC78" s="47"/>
      <c r="AD78" s="58"/>
      <c r="AE78" s="47"/>
    </row>
    <row r="79" spans="1:31" ht="19.5" customHeight="1" x14ac:dyDescent="0.15">
      <c r="A79" s="120" t="s">
        <v>104</v>
      </c>
      <c r="B79" s="228"/>
      <c r="C79" s="142">
        <f>INDEX(Calculation!J46:O46, MATCH($C$51, Calculation!$J$36:$O$36, 0))</f>
        <v>475200.00000000006</v>
      </c>
      <c r="D79" s="149"/>
      <c r="E79" s="142">
        <f t="array" ref="E79">INDEX(Calculation!J48:O48, MATCH($C$51, Calculation!$J$36:$O$36, 0))</f>
        <v>34155.278110791405</v>
      </c>
      <c r="F79" s="149"/>
      <c r="G79" s="142">
        <f t="array" ref="G79">INDEX(Calculation!J50:O50, MATCH($C$51, Calculation!$J$36:$O$36, 0))</f>
        <v>3662389.2292163977</v>
      </c>
      <c r="H79" s="158"/>
      <c r="I79" s="47"/>
      <c r="J79" s="47"/>
      <c r="K79" s="47"/>
      <c r="L79" s="47"/>
      <c r="M79" s="47"/>
      <c r="N79" s="58"/>
      <c r="O79" s="47"/>
      <c r="P79" s="58"/>
      <c r="Q79" s="47"/>
      <c r="R79" s="58"/>
      <c r="S79" s="47"/>
      <c r="T79" s="58"/>
      <c r="U79" s="47"/>
      <c r="V79" s="58"/>
      <c r="W79" s="47"/>
      <c r="X79" s="58"/>
      <c r="Y79" s="47"/>
      <c r="Z79" s="58"/>
      <c r="AA79" s="47"/>
      <c r="AB79" s="58"/>
      <c r="AC79" s="47"/>
      <c r="AD79" s="58"/>
      <c r="AE79" s="47"/>
    </row>
    <row r="80" spans="1:31" ht="40.5" customHeight="1" x14ac:dyDescent="0.15">
      <c r="B80" s="47"/>
      <c r="C80" s="124" t="s">
        <v>105</v>
      </c>
      <c r="D80" s="147"/>
      <c r="E80" s="124" t="s">
        <v>146</v>
      </c>
      <c r="F80" s="143"/>
      <c r="G80" s="143" t="s">
        <v>121</v>
      </c>
      <c r="H80" s="147"/>
      <c r="I80" s="143" t="s">
        <v>122</v>
      </c>
      <c r="L80" s="47"/>
      <c r="M80" s="47"/>
      <c r="N80" s="58"/>
      <c r="O80" s="47"/>
      <c r="P80" s="58"/>
      <c r="Q80" s="47"/>
      <c r="R80" s="58"/>
      <c r="S80" s="47"/>
      <c r="T80" s="58"/>
      <c r="U80" s="47"/>
      <c r="V80" s="58"/>
      <c r="W80" s="47"/>
      <c r="X80" s="58"/>
      <c r="Y80" s="47"/>
      <c r="Z80" s="58"/>
      <c r="AA80" s="47"/>
      <c r="AB80" s="58"/>
      <c r="AC80" s="47"/>
      <c r="AD80" s="58"/>
      <c r="AE80" s="47"/>
    </row>
    <row r="81" spans="1:31" ht="19.5" customHeight="1" x14ac:dyDescent="0.15">
      <c r="A81" s="120" t="s">
        <v>107</v>
      </c>
      <c r="B81" s="148"/>
      <c r="C81" s="152">
        <f>IF(C49="Others", IF(ISNUMBER(E49), E49, ""), C49)</f>
        <v>0.01</v>
      </c>
      <c r="D81" s="158"/>
      <c r="E81" s="142">
        <f>IFERROR(C81*Calculation!G95, NA())</f>
        <v>41717.445073271891</v>
      </c>
      <c r="F81" s="149"/>
      <c r="G81" s="142">
        <f>IFERROR(C52*E81, NA())</f>
        <v>7091.9656624562222</v>
      </c>
      <c r="H81" s="149"/>
      <c r="I81" s="142">
        <f>(1-C52)*E81</f>
        <v>34625.479410815671</v>
      </c>
      <c r="L81" s="47"/>
      <c r="M81" s="47"/>
      <c r="N81" s="58"/>
      <c r="O81" s="47"/>
      <c r="P81" s="58"/>
      <c r="Q81" s="139"/>
      <c r="R81" s="139"/>
      <c r="S81" s="47"/>
      <c r="T81" s="58"/>
      <c r="U81" s="47"/>
      <c r="V81" s="58"/>
      <c r="W81" s="47"/>
      <c r="X81" s="58"/>
      <c r="Y81" s="47"/>
      <c r="Z81" s="58"/>
      <c r="AA81" s="47"/>
      <c r="AB81" s="58"/>
      <c r="AC81" s="47"/>
      <c r="AD81" s="58"/>
      <c r="AE81" s="47"/>
    </row>
    <row r="82" spans="1:31" ht="36" customHeight="1" x14ac:dyDescent="0.15">
      <c r="B82" s="47"/>
      <c r="C82" s="143" t="s">
        <v>123</v>
      </c>
      <c r="D82" s="143"/>
      <c r="E82" s="143" t="s">
        <v>124</v>
      </c>
      <c r="F82" s="143"/>
      <c r="G82" s="143" t="s">
        <v>125</v>
      </c>
      <c r="H82" s="47"/>
      <c r="I82" s="47"/>
      <c r="J82" s="47"/>
      <c r="K82" s="47"/>
      <c r="L82" s="47"/>
      <c r="M82" s="47"/>
      <c r="N82" s="58"/>
      <c r="O82" s="47"/>
      <c r="P82" s="58"/>
      <c r="Q82" s="165"/>
      <c r="R82" s="165"/>
      <c r="S82" s="71"/>
      <c r="T82" s="51"/>
      <c r="U82" s="47"/>
      <c r="V82" s="58"/>
      <c r="W82" s="47"/>
      <c r="X82" s="58"/>
      <c r="Y82" s="47"/>
      <c r="Z82" s="58"/>
      <c r="AA82" s="47"/>
      <c r="AB82" s="58"/>
      <c r="AC82" s="47"/>
      <c r="AD82" s="58"/>
      <c r="AE82" s="47"/>
    </row>
    <row r="83" spans="1:31" ht="19.5" customHeight="1" x14ac:dyDescent="0.15">
      <c r="A83" s="120" t="s">
        <v>108</v>
      </c>
      <c r="B83" s="47"/>
      <c r="C83" s="142">
        <f>(G81*C53)/10^6</f>
        <v>3.5459828312281108</v>
      </c>
      <c r="D83" s="149"/>
      <c r="E83" s="142">
        <f>IFERROR((I81*$C$54)/10^6,NA())</f>
        <v>1.7312739705407836</v>
      </c>
      <c r="F83" s="149"/>
      <c r="G83" s="142">
        <f>C83+E83</f>
        <v>5.2772568017688943</v>
      </c>
      <c r="H83" s="47"/>
      <c r="I83" s="47"/>
      <c r="J83" s="47"/>
      <c r="K83" s="47"/>
      <c r="L83" s="47"/>
      <c r="M83" s="47"/>
      <c r="N83" s="58"/>
      <c r="O83" s="47"/>
      <c r="P83" s="58"/>
      <c r="Q83" s="71"/>
      <c r="R83" s="51"/>
      <c r="S83" s="71"/>
      <c r="T83" s="51"/>
      <c r="U83" s="47"/>
      <c r="V83" s="58"/>
      <c r="W83" s="47"/>
      <c r="X83" s="58"/>
      <c r="Y83" s="47"/>
      <c r="Z83" s="58"/>
      <c r="AA83" s="47"/>
      <c r="AB83" s="58"/>
      <c r="AC83" s="47"/>
      <c r="AD83" s="58"/>
      <c r="AE83" s="47"/>
    </row>
    <row r="84" spans="1:31" ht="32.25" customHeight="1" x14ac:dyDescent="0.15">
      <c r="B84" s="75"/>
      <c r="C84" s="143" t="s">
        <v>126</v>
      </c>
      <c r="D84" s="143"/>
      <c r="E84" s="117" t="s">
        <v>147</v>
      </c>
      <c r="F84" s="143"/>
      <c r="G84" s="143" t="s">
        <v>128</v>
      </c>
      <c r="H84" s="117"/>
      <c r="I84" s="143" t="s">
        <v>129</v>
      </c>
      <c r="J84" s="130"/>
      <c r="L84" s="47"/>
      <c r="N84" s="58"/>
      <c r="O84" s="71"/>
      <c r="P84" s="51"/>
      <c r="Q84" s="71"/>
      <c r="R84" s="51"/>
      <c r="S84" s="47"/>
      <c r="T84" s="58"/>
      <c r="U84" s="47"/>
      <c r="V84" s="58"/>
      <c r="W84" s="71"/>
      <c r="X84" s="51"/>
      <c r="Y84" s="71"/>
      <c r="Z84" s="51"/>
      <c r="AA84" s="71"/>
      <c r="AB84" s="51"/>
      <c r="AC84" s="71"/>
      <c r="AD84" s="51"/>
      <c r="AE84" s="71"/>
    </row>
    <row r="85" spans="1:31" ht="19.5" customHeight="1" x14ac:dyDescent="0.2">
      <c r="A85" s="120" t="s">
        <v>109</v>
      </c>
      <c r="B85" s="71"/>
      <c r="C85" s="144">
        <f>IFERROR(C83/C27, NA())</f>
        <v>5.3890316584013836E-4</v>
      </c>
      <c r="D85" s="229"/>
      <c r="E85" s="144">
        <f>IFERROR(E83/C27, NA())</f>
        <v>2.6311154567489113E-4</v>
      </c>
      <c r="F85" s="229"/>
      <c r="G85" s="144">
        <f>IFERROR((G83)/C27, NA())</f>
        <v>8.0201471151502949E-4</v>
      </c>
      <c r="H85" s="229"/>
      <c r="I85" s="144">
        <f>IFERROR(G83/(C28),NA())</f>
        <v>5.2772568017688943</v>
      </c>
      <c r="J85" s="162"/>
      <c r="L85" s="47"/>
      <c r="N85" s="58"/>
      <c r="O85" s="136"/>
      <c r="P85" s="178"/>
      <c r="Q85" s="136"/>
      <c r="R85" s="178"/>
      <c r="S85" s="136"/>
      <c r="T85" s="178"/>
      <c r="U85" s="136"/>
      <c r="V85" s="178"/>
      <c r="W85" s="71"/>
      <c r="X85" s="51"/>
      <c r="Y85" s="71"/>
      <c r="Z85" s="51"/>
      <c r="AA85" s="71"/>
      <c r="AB85" s="51"/>
      <c r="AC85" s="71"/>
      <c r="AD85" s="51"/>
      <c r="AE85" s="71"/>
    </row>
    <row r="86" spans="1:31" ht="15.75" customHeight="1" x14ac:dyDescent="0.15">
      <c r="A86" s="18"/>
      <c r="B86" s="18"/>
      <c r="C86" s="18"/>
      <c r="D86" s="18"/>
      <c r="E86" s="18"/>
      <c r="F86" s="18"/>
      <c r="G86" s="18"/>
      <c r="H86" s="18"/>
      <c r="I86" s="18"/>
      <c r="J86" s="18"/>
      <c r="K86" s="18"/>
      <c r="L86" s="18"/>
      <c r="M86" s="18"/>
      <c r="N86" s="101"/>
      <c r="O86" s="18"/>
      <c r="P86" s="101"/>
      <c r="Q86" s="18"/>
      <c r="R86" s="101"/>
      <c r="S86" s="18"/>
      <c r="T86" s="101"/>
      <c r="U86" s="18"/>
      <c r="V86" s="101"/>
      <c r="W86" s="18"/>
      <c r="X86" s="101"/>
      <c r="Y86" s="18"/>
      <c r="Z86" s="101"/>
      <c r="AA86" s="18"/>
      <c r="AB86" s="101"/>
      <c r="AC86" s="18"/>
      <c r="AD86" s="101"/>
      <c r="AE86" s="18"/>
    </row>
    <row r="87" spans="1:31" ht="19.5" customHeight="1" x14ac:dyDescent="0.15">
      <c r="A87" s="439"/>
      <c r="B87" s="394"/>
      <c r="C87" s="394"/>
      <c r="D87" s="394"/>
      <c r="E87" s="394"/>
      <c r="F87" s="394"/>
      <c r="G87" s="394"/>
      <c r="H87" s="394"/>
      <c r="I87" s="395"/>
      <c r="J87" s="25"/>
      <c r="K87" s="25"/>
      <c r="L87" s="25"/>
      <c r="M87" s="25"/>
      <c r="N87" s="25"/>
      <c r="O87" s="25"/>
      <c r="P87" s="25"/>
      <c r="Q87" s="25"/>
      <c r="R87" s="25"/>
      <c r="S87" s="25"/>
      <c r="T87" s="25"/>
      <c r="U87" s="25"/>
      <c r="V87" s="25"/>
      <c r="W87" s="25"/>
      <c r="X87" s="25"/>
      <c r="Y87" s="25"/>
      <c r="Z87" s="25"/>
      <c r="AA87" s="25"/>
      <c r="AB87" s="25"/>
      <c r="AC87" s="25"/>
      <c r="AD87" s="25"/>
      <c r="AE87" s="25"/>
    </row>
    <row r="88" spans="1:31" ht="15.75" customHeight="1" x14ac:dyDescent="0.15">
      <c r="A88" s="25"/>
      <c r="B88" s="25"/>
      <c r="C88" s="25"/>
      <c r="D88" s="25"/>
      <c r="E88" s="25"/>
      <c r="F88" s="25"/>
      <c r="G88" s="25"/>
      <c r="H88" s="25"/>
      <c r="I88" s="25"/>
      <c r="J88" s="25"/>
      <c r="K88" s="25"/>
      <c r="L88" s="25"/>
      <c r="M88" s="25"/>
      <c r="N88" s="25"/>
      <c r="O88" s="25"/>
      <c r="P88" s="25"/>
      <c r="Q88" s="25"/>
      <c r="R88" s="25"/>
      <c r="S88" s="25"/>
      <c r="T88" s="25"/>
      <c r="U88" s="25"/>
      <c r="V88" s="25"/>
      <c r="W88" s="25"/>
      <c r="X88" s="25"/>
      <c r="Y88" s="25"/>
      <c r="Z88" s="25"/>
      <c r="AA88" s="25"/>
      <c r="AB88" s="25"/>
      <c r="AC88" s="25"/>
      <c r="AD88" s="25"/>
      <c r="AE88" s="25"/>
    </row>
    <row r="89" spans="1:31" ht="15.75" customHeight="1" x14ac:dyDescent="0.15">
      <c r="A89" s="25"/>
      <c r="B89" s="25"/>
      <c r="C89" s="25"/>
      <c r="D89" s="25"/>
      <c r="E89" s="25"/>
      <c r="F89" s="25"/>
      <c r="G89" s="25"/>
      <c r="H89" s="25"/>
      <c r="I89" s="25"/>
      <c r="J89" s="25"/>
      <c r="K89" s="25"/>
      <c r="L89" s="25"/>
      <c r="M89" s="25"/>
      <c r="N89" s="25"/>
      <c r="O89" s="25"/>
      <c r="P89" s="25"/>
      <c r="Q89" s="25"/>
      <c r="R89" s="25"/>
      <c r="S89" s="25"/>
      <c r="T89" s="25"/>
      <c r="U89" s="25"/>
      <c r="V89" s="25"/>
      <c r="W89" s="25"/>
      <c r="X89" s="25"/>
      <c r="Y89" s="25"/>
      <c r="Z89" s="25"/>
      <c r="AA89" s="25"/>
      <c r="AB89" s="25"/>
      <c r="AC89" s="25"/>
      <c r="AD89" s="25"/>
      <c r="AE89" s="25"/>
    </row>
    <row r="90" spans="1:31" ht="15.75" customHeight="1" x14ac:dyDescent="0.15">
      <c r="A90" s="25"/>
      <c r="B90" s="25"/>
      <c r="C90" s="25"/>
      <c r="D90" s="25"/>
      <c r="E90" s="25"/>
      <c r="F90" s="25"/>
      <c r="G90" s="25"/>
      <c r="H90" s="25"/>
      <c r="I90" s="25"/>
      <c r="J90" s="25"/>
      <c r="K90" s="25"/>
      <c r="L90" s="25"/>
      <c r="M90" s="25"/>
      <c r="N90" s="25"/>
      <c r="O90" s="25"/>
      <c r="P90" s="25"/>
      <c r="Q90" s="25"/>
      <c r="R90" s="25"/>
      <c r="S90" s="25"/>
      <c r="T90" s="25"/>
      <c r="U90" s="25"/>
      <c r="V90" s="25"/>
      <c r="W90" s="25"/>
      <c r="X90" s="25"/>
      <c r="Y90" s="25"/>
      <c r="Z90" s="25"/>
      <c r="AA90" s="25"/>
      <c r="AB90" s="25"/>
      <c r="AC90" s="25"/>
      <c r="AD90" s="25"/>
      <c r="AE90" s="25"/>
    </row>
    <row r="91" spans="1:31" ht="15.75" customHeight="1" x14ac:dyDescent="0.15">
      <c r="A91" s="25"/>
      <c r="B91" s="25"/>
      <c r="C91" s="25"/>
      <c r="D91" s="25"/>
      <c r="E91" s="25"/>
      <c r="F91" s="25"/>
      <c r="G91" s="25"/>
      <c r="H91" s="25"/>
      <c r="I91" s="25"/>
      <c r="J91" s="25"/>
      <c r="K91" s="25"/>
      <c r="L91" s="25"/>
      <c r="M91" s="25"/>
      <c r="N91" s="25"/>
      <c r="O91" s="25"/>
      <c r="P91" s="25"/>
      <c r="Q91" s="25"/>
      <c r="R91" s="25"/>
      <c r="S91" s="25"/>
      <c r="T91" s="25"/>
      <c r="U91" s="25"/>
      <c r="V91" s="25"/>
      <c r="W91" s="25"/>
      <c r="X91" s="25"/>
      <c r="Y91" s="25"/>
      <c r="Z91" s="25"/>
      <c r="AA91" s="25"/>
      <c r="AB91" s="25"/>
      <c r="AC91" s="25"/>
      <c r="AD91" s="25"/>
      <c r="AE91" s="25"/>
    </row>
    <row r="92" spans="1:31" ht="15.75" customHeight="1" x14ac:dyDescent="0.15">
      <c r="A92" s="25"/>
      <c r="B92" s="25"/>
      <c r="C92" s="25"/>
      <c r="D92" s="25"/>
      <c r="E92" s="25"/>
      <c r="F92" s="25"/>
      <c r="G92" s="25"/>
      <c r="H92" s="25"/>
      <c r="I92" s="25"/>
      <c r="J92" s="25"/>
      <c r="K92" s="25"/>
      <c r="L92" s="25"/>
      <c r="M92" s="25"/>
      <c r="N92" s="25"/>
      <c r="O92" s="25"/>
      <c r="P92" s="25"/>
      <c r="Q92" s="25"/>
      <c r="R92" s="25"/>
      <c r="S92" s="25"/>
      <c r="T92" s="25"/>
      <c r="U92" s="25"/>
      <c r="V92" s="25"/>
      <c r="W92" s="25"/>
      <c r="X92" s="25"/>
      <c r="Y92" s="25"/>
      <c r="Z92" s="25"/>
      <c r="AA92" s="25"/>
      <c r="AB92" s="25"/>
      <c r="AC92" s="25"/>
      <c r="AD92" s="25"/>
      <c r="AE92" s="25"/>
    </row>
    <row r="93" spans="1:31" ht="15.75" customHeight="1" x14ac:dyDescent="0.15">
      <c r="A93" s="25"/>
      <c r="B93" s="25"/>
      <c r="C93" s="25"/>
      <c r="D93" s="25"/>
      <c r="E93" s="25"/>
      <c r="F93" s="25"/>
      <c r="G93" s="25"/>
      <c r="H93" s="25"/>
      <c r="I93" s="25"/>
      <c r="J93" s="25"/>
      <c r="K93" s="25"/>
      <c r="L93" s="25"/>
      <c r="M93" s="25"/>
      <c r="N93" s="25"/>
      <c r="O93" s="25"/>
      <c r="P93" s="25"/>
      <c r="Q93" s="25"/>
      <c r="R93" s="25"/>
      <c r="S93" s="25"/>
      <c r="T93" s="25"/>
      <c r="U93" s="25"/>
      <c r="V93" s="25"/>
      <c r="W93" s="25"/>
      <c r="X93" s="25"/>
      <c r="Y93" s="25"/>
      <c r="Z93" s="25"/>
      <c r="AA93" s="25"/>
      <c r="AB93" s="25"/>
      <c r="AC93" s="25"/>
      <c r="AD93" s="25"/>
      <c r="AE93" s="25"/>
    </row>
    <row r="94" spans="1:31" ht="15.75" customHeight="1" x14ac:dyDescent="0.15">
      <c r="A94" s="25"/>
      <c r="B94" s="25"/>
      <c r="C94" s="25"/>
      <c r="D94" s="25"/>
      <c r="E94" s="25"/>
      <c r="F94" s="25"/>
      <c r="G94" s="25"/>
      <c r="H94" s="25"/>
      <c r="I94" s="25"/>
      <c r="J94" s="25"/>
      <c r="K94" s="25"/>
      <c r="L94" s="25"/>
      <c r="M94" s="25"/>
      <c r="N94" s="25"/>
      <c r="O94" s="25"/>
      <c r="P94" s="25"/>
      <c r="Q94" s="25"/>
      <c r="R94" s="25"/>
      <c r="S94" s="25"/>
      <c r="T94" s="25"/>
      <c r="U94" s="25"/>
      <c r="V94" s="25"/>
      <c r="W94" s="25"/>
      <c r="X94" s="25"/>
      <c r="Y94" s="25"/>
      <c r="Z94" s="25"/>
      <c r="AA94" s="25"/>
      <c r="AB94" s="25"/>
      <c r="AC94" s="25"/>
      <c r="AD94" s="25"/>
      <c r="AE94" s="25"/>
    </row>
    <row r="95" spans="1:31" ht="15.75" customHeight="1" x14ac:dyDescent="0.15">
      <c r="A95" s="25"/>
      <c r="B95" s="25"/>
      <c r="C95" s="25"/>
      <c r="D95" s="25"/>
      <c r="E95" s="25"/>
      <c r="F95" s="25"/>
      <c r="G95" s="25"/>
      <c r="H95" s="25"/>
      <c r="I95" s="25"/>
      <c r="J95" s="25"/>
      <c r="K95" s="25"/>
      <c r="L95" s="25"/>
      <c r="M95" s="25"/>
      <c r="N95" s="25"/>
      <c r="O95" s="25"/>
      <c r="P95" s="25"/>
      <c r="Q95" s="25"/>
      <c r="R95" s="25"/>
      <c r="S95" s="25"/>
      <c r="T95" s="25"/>
      <c r="U95" s="25"/>
      <c r="V95" s="25"/>
      <c r="W95" s="25"/>
      <c r="X95" s="25"/>
      <c r="Y95" s="25"/>
      <c r="Z95" s="25"/>
      <c r="AA95" s="25"/>
      <c r="AB95" s="25"/>
      <c r="AC95" s="25"/>
      <c r="AD95" s="25"/>
      <c r="AE95" s="25"/>
    </row>
    <row r="96" spans="1:31" ht="15.75" customHeight="1" x14ac:dyDescent="0.15">
      <c r="A96" s="25"/>
      <c r="B96" s="25"/>
      <c r="C96" s="25"/>
      <c r="D96" s="25"/>
      <c r="E96" s="25"/>
      <c r="F96" s="25"/>
      <c r="G96" s="25"/>
      <c r="H96" s="25"/>
      <c r="I96" s="25"/>
      <c r="J96" s="25"/>
      <c r="K96" s="25"/>
      <c r="L96" s="25"/>
      <c r="M96" s="25"/>
      <c r="N96" s="25"/>
      <c r="O96" s="25"/>
      <c r="P96" s="25"/>
      <c r="Q96" s="25"/>
      <c r="R96" s="25"/>
      <c r="S96" s="25"/>
      <c r="T96" s="25"/>
      <c r="U96" s="25"/>
      <c r="V96" s="25"/>
      <c r="W96" s="25"/>
      <c r="X96" s="25"/>
      <c r="Y96" s="25"/>
      <c r="Z96" s="25"/>
      <c r="AA96" s="25"/>
      <c r="AB96" s="25"/>
      <c r="AC96" s="25"/>
      <c r="AD96" s="25"/>
      <c r="AE96" s="25"/>
    </row>
    <row r="97" spans="1:31" ht="15.75" customHeight="1" x14ac:dyDescent="0.15">
      <c r="A97" s="25"/>
      <c r="B97" s="25"/>
      <c r="C97" s="25"/>
      <c r="D97" s="25"/>
      <c r="E97" s="25"/>
      <c r="F97" s="25"/>
      <c r="G97" s="25"/>
      <c r="H97" s="25"/>
      <c r="I97" s="25"/>
      <c r="J97" s="25"/>
      <c r="K97" s="25"/>
      <c r="L97" s="25"/>
      <c r="M97" s="25"/>
      <c r="N97" s="25"/>
      <c r="O97" s="25"/>
      <c r="P97" s="25"/>
      <c r="Q97" s="25"/>
      <c r="R97" s="25"/>
      <c r="S97" s="25"/>
      <c r="T97" s="25"/>
      <c r="U97" s="25"/>
      <c r="V97" s="25"/>
      <c r="W97" s="25"/>
      <c r="X97" s="25"/>
      <c r="Y97" s="25"/>
      <c r="Z97" s="25"/>
      <c r="AA97" s="25"/>
      <c r="AB97" s="25"/>
      <c r="AC97" s="25"/>
      <c r="AD97" s="25"/>
      <c r="AE97" s="25"/>
    </row>
    <row r="98" spans="1:31" ht="15.75" customHeight="1" x14ac:dyDescent="0.15">
      <c r="A98" s="25"/>
      <c r="B98" s="25"/>
      <c r="C98" s="25"/>
      <c r="D98" s="25"/>
      <c r="E98" s="25"/>
      <c r="F98" s="25"/>
      <c r="G98" s="25"/>
      <c r="H98" s="25"/>
      <c r="I98" s="25"/>
      <c r="J98" s="25"/>
      <c r="K98" s="25"/>
      <c r="L98" s="25"/>
      <c r="M98" s="25"/>
      <c r="N98" s="25"/>
      <c r="O98" s="25"/>
      <c r="P98" s="25"/>
      <c r="Q98" s="25"/>
      <c r="R98" s="25"/>
      <c r="S98" s="25"/>
      <c r="T98" s="25"/>
      <c r="U98" s="25"/>
      <c r="V98" s="25"/>
      <c r="W98" s="25"/>
      <c r="X98" s="25"/>
      <c r="Y98" s="25"/>
      <c r="Z98" s="25"/>
      <c r="AA98" s="25"/>
      <c r="AB98" s="25"/>
      <c r="AC98" s="25"/>
      <c r="AD98" s="25"/>
      <c r="AE98" s="25"/>
    </row>
    <row r="99" spans="1:31" ht="15.75" customHeight="1" x14ac:dyDescent="0.15">
      <c r="A99" s="25"/>
      <c r="B99" s="25"/>
      <c r="C99" s="25"/>
      <c r="D99" s="25"/>
      <c r="E99" s="25"/>
      <c r="F99" s="25"/>
      <c r="G99" s="25"/>
      <c r="H99" s="25"/>
      <c r="I99" s="25"/>
      <c r="J99" s="25"/>
      <c r="K99" s="25"/>
      <c r="L99" s="25"/>
      <c r="M99" s="25"/>
      <c r="N99" s="25"/>
      <c r="O99" s="25"/>
      <c r="P99" s="25"/>
      <c r="Q99" s="25"/>
      <c r="R99" s="25"/>
      <c r="S99" s="25"/>
      <c r="T99" s="25"/>
      <c r="U99" s="25"/>
      <c r="V99" s="25"/>
      <c r="W99" s="25"/>
      <c r="X99" s="25"/>
      <c r="Y99" s="25"/>
      <c r="Z99" s="25"/>
      <c r="AA99" s="25"/>
      <c r="AB99" s="25"/>
      <c r="AC99" s="25"/>
      <c r="AD99" s="25"/>
      <c r="AE99" s="25"/>
    </row>
    <row r="100" spans="1:31" ht="15.75" customHeight="1" x14ac:dyDescent="0.15">
      <c r="A100" s="25"/>
      <c r="B100" s="25"/>
      <c r="C100" s="25"/>
      <c r="D100" s="25"/>
      <c r="E100" s="25"/>
      <c r="F100" s="25"/>
      <c r="G100" s="25"/>
      <c r="H100" s="25"/>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row>
    <row r="101" spans="1:31" ht="15.75" customHeight="1" x14ac:dyDescent="0.15">
      <c r="A101" s="25"/>
      <c r="B101" s="25"/>
      <c r="C101" s="25"/>
      <c r="D101" s="25"/>
      <c r="E101" s="25"/>
      <c r="F101" s="25"/>
      <c r="G101" s="25"/>
      <c r="H101" s="25"/>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row>
    <row r="102" spans="1:31" ht="15.75" customHeight="1" x14ac:dyDescent="0.15">
      <c r="A102" s="25"/>
      <c r="B102" s="25"/>
      <c r="C102" s="25"/>
      <c r="D102" s="25"/>
      <c r="E102" s="25"/>
      <c r="F102" s="25"/>
      <c r="G102" s="25"/>
      <c r="H102" s="25"/>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row>
    <row r="103" spans="1:31" ht="15.75" customHeight="1" x14ac:dyDescent="0.15">
      <c r="A103" s="25"/>
      <c r="B103" s="25"/>
      <c r="C103" s="25"/>
      <c r="D103" s="25"/>
      <c r="E103" s="25"/>
      <c r="F103" s="25"/>
      <c r="G103" s="25"/>
      <c r="H103" s="25"/>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row>
    <row r="104" spans="1:31" ht="15.75" customHeight="1" x14ac:dyDescent="0.15">
      <c r="A104" s="25"/>
      <c r="B104" s="25"/>
      <c r="C104" s="25"/>
      <c r="D104" s="25"/>
      <c r="E104" s="25"/>
      <c r="F104" s="25"/>
      <c r="G104" s="25"/>
      <c r="H104" s="25"/>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row>
    <row r="105" spans="1:31" ht="15.75" customHeight="1" x14ac:dyDescent="0.15">
      <c r="A105" s="25"/>
      <c r="B105" s="25"/>
      <c r="C105" s="25"/>
      <c r="D105" s="25"/>
      <c r="E105" s="25"/>
      <c r="F105" s="25"/>
      <c r="G105" s="25"/>
      <c r="H105" s="25"/>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row>
    <row r="106" spans="1:31" ht="15.75" customHeight="1" x14ac:dyDescent="0.15">
      <c r="A106" s="25"/>
      <c r="B106" s="25"/>
      <c r="C106" s="25"/>
      <c r="D106" s="25"/>
      <c r="E106" s="25"/>
      <c r="F106" s="25"/>
      <c r="G106" s="25"/>
      <c r="H106" s="25"/>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row>
    <row r="107" spans="1:31" ht="15.75" customHeight="1" x14ac:dyDescent="0.15">
      <c r="A107" s="230"/>
      <c r="B107" s="25"/>
      <c r="C107" s="25"/>
      <c r="D107" s="25"/>
      <c r="E107" s="25"/>
      <c r="F107" s="25"/>
      <c r="G107" s="25"/>
      <c r="H107" s="25"/>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row>
    <row r="108" spans="1:31" ht="15.75" customHeight="1" x14ac:dyDescent="0.15">
      <c r="A108" s="25"/>
      <c r="B108" s="25"/>
      <c r="C108" s="25"/>
      <c r="D108" s="25"/>
      <c r="E108" s="25"/>
      <c r="F108" s="25"/>
      <c r="G108" s="25"/>
      <c r="H108" s="25"/>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row>
    <row r="109" spans="1:31" ht="3.75" customHeight="1" x14ac:dyDescent="0.15">
      <c r="A109" s="25"/>
      <c r="B109" s="25"/>
      <c r="C109" s="25"/>
      <c r="D109" s="25"/>
      <c r="E109" s="25"/>
      <c r="F109" s="25"/>
      <c r="G109" s="25"/>
      <c r="H109" s="25"/>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row>
    <row r="110" spans="1:31" ht="33.75" customHeight="1" x14ac:dyDescent="0.15">
      <c r="A110" s="440"/>
      <c r="B110" s="394"/>
      <c r="C110" s="394"/>
      <c r="D110" s="394"/>
      <c r="E110" s="394"/>
      <c r="F110" s="394"/>
      <c r="G110" s="395"/>
      <c r="H110" s="25"/>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row>
    <row r="111" spans="1:31" ht="15.75" customHeight="1" x14ac:dyDescent="0.15">
      <c r="A111" s="18"/>
      <c r="B111" s="18"/>
      <c r="C111" s="18"/>
      <c r="D111" s="18"/>
      <c r="E111" s="18"/>
      <c r="F111" s="18"/>
      <c r="G111" s="18"/>
      <c r="H111" s="18"/>
      <c r="I111" s="18"/>
      <c r="J111" s="18"/>
      <c r="K111" s="18"/>
      <c r="L111" s="18"/>
      <c r="M111" s="18"/>
      <c r="N111" s="101"/>
      <c r="O111" s="18"/>
      <c r="P111" s="101"/>
      <c r="Q111" s="18"/>
      <c r="R111" s="101"/>
      <c r="S111" s="18"/>
      <c r="T111" s="101"/>
      <c r="U111" s="18"/>
      <c r="V111" s="101"/>
      <c r="W111" s="18"/>
      <c r="X111" s="101"/>
      <c r="Y111" s="18"/>
      <c r="Z111" s="101"/>
      <c r="AA111" s="18"/>
      <c r="AB111" s="101"/>
      <c r="AC111" s="18"/>
      <c r="AD111" s="101"/>
      <c r="AE111" s="18"/>
    </row>
    <row r="112" spans="1:31" ht="15.75" customHeight="1" x14ac:dyDescent="0.15">
      <c r="A112" s="18"/>
      <c r="B112" s="18"/>
      <c r="C112" s="18"/>
      <c r="D112" s="18"/>
      <c r="E112" s="18"/>
      <c r="F112" s="18"/>
      <c r="G112" s="18"/>
      <c r="H112" s="18"/>
      <c r="I112" s="18"/>
      <c r="J112" s="18"/>
      <c r="K112" s="18"/>
      <c r="L112" s="18"/>
      <c r="M112" s="18"/>
      <c r="N112" s="101"/>
      <c r="O112" s="18"/>
      <c r="P112" s="101"/>
      <c r="Q112" s="18"/>
      <c r="R112" s="101"/>
      <c r="S112" s="18"/>
      <c r="T112" s="101"/>
      <c r="U112" s="18"/>
      <c r="V112" s="101"/>
      <c r="W112" s="18"/>
      <c r="X112" s="101"/>
      <c r="Y112" s="18"/>
      <c r="Z112" s="101"/>
      <c r="AA112" s="18"/>
      <c r="AB112" s="101"/>
      <c r="AC112" s="18"/>
      <c r="AD112" s="101"/>
      <c r="AE112" s="18"/>
    </row>
    <row r="113" spans="1:31" ht="15.75" customHeight="1" x14ac:dyDescent="0.15">
      <c r="A113" s="18"/>
      <c r="B113" s="18"/>
      <c r="C113" s="18"/>
      <c r="D113" s="18"/>
      <c r="E113" s="18"/>
      <c r="F113" s="18"/>
      <c r="G113" s="18"/>
      <c r="H113" s="18"/>
      <c r="I113" s="18"/>
      <c r="J113" s="18"/>
      <c r="K113" s="18"/>
      <c r="L113" s="18"/>
      <c r="M113" s="18"/>
      <c r="N113" s="101"/>
      <c r="O113" s="18"/>
      <c r="P113" s="101"/>
      <c r="Q113" s="18"/>
      <c r="R113" s="101"/>
      <c r="S113" s="18"/>
      <c r="T113" s="101"/>
      <c r="U113" s="18"/>
      <c r="V113" s="101"/>
      <c r="W113" s="18"/>
      <c r="X113" s="101"/>
      <c r="Y113" s="18"/>
      <c r="Z113" s="101"/>
      <c r="AA113" s="18"/>
      <c r="AB113" s="101"/>
      <c r="AC113" s="18"/>
      <c r="AD113" s="101"/>
      <c r="AE113" s="18"/>
    </row>
    <row r="114" spans="1:31" ht="15.75" customHeight="1" x14ac:dyDescent="0.15">
      <c r="K114" s="18"/>
    </row>
    <row r="115" spans="1:31" ht="15.75" customHeight="1" x14ac:dyDescent="0.15"/>
    <row r="116" spans="1:31" ht="15.75" customHeight="1" x14ac:dyDescent="0.15">
      <c r="A116" s="18"/>
      <c r="B116" s="18"/>
      <c r="C116" s="18"/>
      <c r="D116" s="18"/>
      <c r="E116" s="18"/>
      <c r="F116" s="18"/>
      <c r="G116" s="18"/>
      <c r="H116" s="18"/>
      <c r="J116" s="18"/>
      <c r="K116" s="18"/>
      <c r="L116" s="18"/>
      <c r="M116" s="18"/>
      <c r="N116" s="101"/>
      <c r="O116" s="18"/>
      <c r="P116" s="101"/>
      <c r="Q116" s="18"/>
      <c r="R116" s="101"/>
      <c r="S116" s="18"/>
      <c r="T116" s="101"/>
      <c r="U116" s="18"/>
      <c r="V116" s="101"/>
      <c r="W116" s="18"/>
      <c r="X116" s="101"/>
      <c r="Y116" s="18"/>
      <c r="Z116" s="101"/>
      <c r="AA116" s="18"/>
      <c r="AB116" s="101"/>
      <c r="AC116" s="18"/>
      <c r="AD116" s="101"/>
      <c r="AE116" s="18"/>
    </row>
    <row r="117" spans="1:31" ht="15.75" customHeight="1" x14ac:dyDescent="0.15">
      <c r="A117" s="18"/>
      <c r="B117" s="18"/>
      <c r="C117" s="18"/>
      <c r="D117" s="18"/>
      <c r="E117" s="18"/>
      <c r="F117" s="18"/>
      <c r="G117" s="18"/>
      <c r="H117" s="18"/>
      <c r="I117" s="18"/>
      <c r="J117" s="18"/>
      <c r="K117" s="18"/>
      <c r="L117" s="18"/>
      <c r="M117" s="18"/>
      <c r="N117" s="101"/>
      <c r="O117" s="18"/>
      <c r="P117" s="101"/>
      <c r="Q117" s="18"/>
      <c r="R117" s="101"/>
      <c r="S117" s="18"/>
      <c r="T117" s="101"/>
      <c r="U117" s="18"/>
      <c r="V117" s="101"/>
      <c r="W117" s="18"/>
      <c r="X117" s="101"/>
      <c r="Y117" s="18"/>
      <c r="Z117" s="101"/>
      <c r="AA117" s="18"/>
      <c r="AB117" s="101"/>
      <c r="AC117" s="18"/>
      <c r="AD117" s="101"/>
      <c r="AE117" s="18"/>
    </row>
    <row r="118" spans="1:31" ht="12.75" customHeight="1" x14ac:dyDescent="0.15">
      <c r="A118" s="231"/>
      <c r="J118" s="18"/>
      <c r="K118" s="18"/>
      <c r="L118" s="18"/>
      <c r="M118" s="18"/>
      <c r="N118" s="101"/>
      <c r="O118" s="18"/>
      <c r="P118" s="101"/>
      <c r="Q118" s="18"/>
      <c r="R118" s="101"/>
      <c r="S118" s="18"/>
      <c r="T118" s="101"/>
      <c r="U118" s="18"/>
      <c r="V118" s="101"/>
      <c r="W118" s="18"/>
      <c r="X118" s="101"/>
      <c r="Y118" s="18"/>
      <c r="Z118" s="101"/>
      <c r="AA118" s="18"/>
      <c r="AB118" s="101"/>
      <c r="AC118" s="18"/>
      <c r="AD118" s="101"/>
      <c r="AE118" s="18"/>
    </row>
    <row r="119" spans="1:31" ht="15.75" customHeight="1" x14ac:dyDescent="0.15">
      <c r="A119" s="18"/>
      <c r="B119" s="18"/>
      <c r="C119" s="18"/>
      <c r="D119" s="18"/>
      <c r="E119" s="18"/>
      <c r="F119" s="18"/>
      <c r="G119" s="18"/>
      <c r="H119" s="18"/>
      <c r="I119" s="18"/>
      <c r="J119" s="18"/>
      <c r="K119" s="18"/>
      <c r="L119" s="18"/>
      <c r="M119" s="18"/>
      <c r="N119" s="101"/>
      <c r="O119" s="18"/>
      <c r="P119" s="101"/>
      <c r="Q119" s="18"/>
      <c r="R119" s="101"/>
      <c r="S119" s="18"/>
      <c r="T119" s="101"/>
      <c r="U119" s="18"/>
      <c r="V119" s="101"/>
      <c r="W119" s="18"/>
      <c r="X119" s="101"/>
      <c r="Y119" s="18"/>
      <c r="Z119" s="101"/>
      <c r="AA119" s="18"/>
      <c r="AB119" s="101"/>
      <c r="AC119" s="18"/>
      <c r="AD119" s="101"/>
      <c r="AE119" s="18"/>
    </row>
    <row r="120" spans="1:31" ht="24.75" customHeight="1" x14ac:dyDescent="0.15">
      <c r="H120" s="232"/>
      <c r="I120" s="232"/>
      <c r="J120" s="232"/>
      <c r="K120" s="232"/>
      <c r="L120" s="71"/>
      <c r="M120" s="71"/>
      <c r="N120" s="51"/>
      <c r="O120" s="71"/>
      <c r="P120" s="51"/>
      <c r="Q120" s="71"/>
      <c r="R120" s="51"/>
      <c r="S120" s="71"/>
      <c r="T120" s="51"/>
      <c r="U120" s="71"/>
      <c r="V120" s="51"/>
      <c r="W120" s="71"/>
      <c r="X120" s="51"/>
      <c r="Y120" s="71"/>
      <c r="Z120" s="51"/>
      <c r="AA120" s="71"/>
      <c r="AB120" s="51"/>
      <c r="AC120" s="71"/>
      <c r="AD120" s="51"/>
      <c r="AE120" s="71"/>
    </row>
    <row r="121" spans="1:31" ht="15.75" customHeight="1" x14ac:dyDescent="0.15">
      <c r="A121" s="71"/>
      <c r="B121" s="71"/>
      <c r="C121" s="71"/>
      <c r="D121" s="71"/>
      <c r="E121" s="71"/>
      <c r="F121" s="71"/>
      <c r="G121" s="71"/>
      <c r="H121" s="71"/>
      <c r="I121" s="233"/>
      <c r="J121" s="233"/>
      <c r="K121" s="71"/>
      <c r="L121" s="71"/>
      <c r="M121" s="71"/>
      <c r="N121" s="51"/>
      <c r="O121" s="71"/>
      <c r="P121" s="51"/>
      <c r="Q121" s="71"/>
      <c r="R121" s="51"/>
      <c r="S121" s="71"/>
      <c r="T121" s="51"/>
      <c r="U121" s="71"/>
      <c r="V121" s="51"/>
      <c r="W121" s="71"/>
      <c r="X121" s="51"/>
      <c r="Y121" s="71"/>
      <c r="Z121" s="51"/>
      <c r="AA121" s="71"/>
      <c r="AB121" s="51"/>
      <c r="AC121" s="71"/>
      <c r="AD121" s="51"/>
      <c r="AE121" s="71"/>
    </row>
    <row r="122" spans="1:31" ht="15.75" customHeight="1" x14ac:dyDescent="0.15">
      <c r="A122" s="71"/>
      <c r="B122" s="71"/>
      <c r="C122" s="71"/>
      <c r="D122" s="71"/>
      <c r="E122" s="71"/>
      <c r="F122" s="71"/>
      <c r="G122" s="71"/>
      <c r="H122" s="71"/>
      <c r="I122" s="233"/>
      <c r="J122" s="233"/>
      <c r="K122" s="71"/>
      <c r="L122" s="71"/>
      <c r="M122" s="71"/>
      <c r="N122" s="51"/>
      <c r="O122" s="71"/>
      <c r="P122" s="51"/>
      <c r="Q122" s="71"/>
      <c r="R122" s="51"/>
      <c r="S122" s="71"/>
      <c r="T122" s="51"/>
      <c r="U122" s="71"/>
      <c r="V122" s="51"/>
      <c r="W122" s="71"/>
      <c r="X122" s="51"/>
      <c r="Y122" s="71"/>
      <c r="Z122" s="51"/>
      <c r="AA122" s="71"/>
      <c r="AB122" s="51"/>
      <c r="AC122" s="71"/>
      <c r="AD122" s="51"/>
      <c r="AE122" s="71"/>
    </row>
    <row r="123" spans="1:31" ht="15.75" customHeight="1" x14ac:dyDescent="0.15">
      <c r="A123" s="234"/>
      <c r="L123" s="71"/>
      <c r="M123" s="71"/>
      <c r="N123" s="51"/>
      <c r="O123" s="71"/>
      <c r="P123" s="51"/>
      <c r="Q123" s="71"/>
      <c r="R123" s="51"/>
      <c r="S123" s="71"/>
      <c r="T123" s="51"/>
      <c r="U123" s="71"/>
      <c r="V123" s="51"/>
      <c r="W123" s="71"/>
      <c r="X123" s="51"/>
      <c r="Y123" s="71"/>
      <c r="Z123" s="51"/>
      <c r="AA123" s="71"/>
      <c r="AB123" s="51"/>
      <c r="AC123" s="71"/>
      <c r="AD123" s="51"/>
      <c r="AE123" s="71"/>
    </row>
    <row r="124" spans="1:31" ht="15.75" customHeight="1" x14ac:dyDescent="0.15">
      <c r="L124" s="71"/>
      <c r="M124" s="71"/>
      <c r="N124" s="51"/>
      <c r="O124" s="71"/>
      <c r="P124" s="51"/>
      <c r="Q124" s="71"/>
      <c r="R124" s="51"/>
      <c r="S124" s="71"/>
      <c r="T124" s="51"/>
      <c r="U124" s="71"/>
      <c r="V124" s="51"/>
      <c r="W124" s="71"/>
      <c r="X124" s="51"/>
      <c r="Y124" s="71"/>
      <c r="Z124" s="51"/>
      <c r="AA124" s="71"/>
      <c r="AB124" s="51"/>
      <c r="AC124" s="71"/>
      <c r="AD124" s="51"/>
      <c r="AE124" s="71"/>
    </row>
    <row r="125" spans="1:31" ht="15.75" customHeight="1" x14ac:dyDescent="0.15">
      <c r="A125" s="71"/>
      <c r="B125" s="71"/>
      <c r="C125" s="71"/>
      <c r="D125" s="71"/>
      <c r="E125" s="71"/>
      <c r="F125" s="71"/>
      <c r="G125" s="75"/>
      <c r="J125" s="235"/>
      <c r="K125" s="75"/>
      <c r="M125" s="75"/>
      <c r="P125" s="200"/>
      <c r="Q125" s="71"/>
      <c r="R125" s="51"/>
      <c r="S125" s="71"/>
      <c r="T125" s="51"/>
      <c r="U125" s="71"/>
      <c r="V125" s="51"/>
      <c r="W125" s="71"/>
      <c r="X125" s="51"/>
      <c r="Y125" s="71"/>
      <c r="Z125" s="51"/>
      <c r="AA125" s="71"/>
      <c r="AB125" s="51"/>
      <c r="AC125" s="71"/>
      <c r="AD125" s="51"/>
      <c r="AE125" s="71"/>
    </row>
    <row r="126" spans="1:31" ht="15.75" customHeight="1" x14ac:dyDescent="0.15">
      <c r="A126" s="71"/>
      <c r="B126" s="71"/>
      <c r="C126" s="71"/>
      <c r="D126" s="71"/>
      <c r="E126" s="71"/>
      <c r="F126" s="71"/>
      <c r="G126" s="72"/>
      <c r="H126" s="72"/>
      <c r="I126" s="236"/>
      <c r="J126" s="236"/>
      <c r="K126" s="72"/>
      <c r="L126" s="72"/>
      <c r="M126" s="72"/>
      <c r="N126" s="72"/>
      <c r="O126" s="72"/>
      <c r="P126" s="72"/>
      <c r="Q126" s="71"/>
      <c r="R126" s="51"/>
      <c r="S126" s="71"/>
      <c r="T126" s="51"/>
      <c r="U126" s="71"/>
      <c r="V126" s="51"/>
      <c r="W126" s="71"/>
      <c r="X126" s="51"/>
      <c r="Y126" s="71"/>
      <c r="Z126" s="51"/>
      <c r="AA126" s="71"/>
      <c r="AB126" s="51"/>
      <c r="AC126" s="71"/>
      <c r="AD126" s="51"/>
      <c r="AE126" s="71"/>
    </row>
    <row r="127" spans="1:31" ht="15.75" customHeight="1" x14ac:dyDescent="0.15">
      <c r="A127" s="71"/>
      <c r="B127" s="71"/>
      <c r="C127" s="237"/>
      <c r="D127" s="71"/>
      <c r="E127" s="71"/>
      <c r="F127" s="71"/>
      <c r="G127" s="238"/>
      <c r="H127" s="238"/>
      <c r="I127" s="239"/>
      <c r="J127" s="239"/>
      <c r="K127" s="238"/>
      <c r="L127" s="239"/>
      <c r="M127" s="238"/>
      <c r="N127" s="238"/>
      <c r="O127" s="239"/>
      <c r="P127" s="239"/>
      <c r="Q127" s="71"/>
      <c r="R127" s="51"/>
      <c r="S127" s="71"/>
      <c r="T127" s="51"/>
      <c r="U127" s="71"/>
      <c r="V127" s="51"/>
      <c r="W127" s="71"/>
      <c r="X127" s="51"/>
      <c r="Y127" s="71"/>
      <c r="Z127" s="51"/>
      <c r="AA127" s="71"/>
      <c r="AB127" s="51"/>
      <c r="AC127" s="71"/>
      <c r="AD127" s="51"/>
      <c r="AE127" s="71"/>
    </row>
    <row r="128" spans="1:31" ht="15.75" customHeight="1" x14ac:dyDescent="0.15">
      <c r="A128" s="71"/>
      <c r="B128" s="71"/>
      <c r="C128" s="237"/>
      <c r="D128" s="237"/>
      <c r="E128" s="237"/>
      <c r="F128" s="237"/>
      <c r="G128" s="238"/>
      <c r="H128" s="238"/>
      <c r="I128" s="239"/>
      <c r="J128" s="239"/>
      <c r="K128" s="238"/>
      <c r="L128" s="239"/>
      <c r="M128" s="238"/>
      <c r="N128" s="238"/>
      <c r="O128" s="239"/>
      <c r="P128" s="239"/>
      <c r="Q128" s="71"/>
      <c r="R128" s="51"/>
      <c r="S128" s="71"/>
      <c r="T128" s="51"/>
      <c r="U128" s="71"/>
      <c r="V128" s="51"/>
      <c r="W128" s="71"/>
      <c r="X128" s="51"/>
      <c r="Y128" s="71"/>
      <c r="Z128" s="51"/>
      <c r="AA128" s="71"/>
      <c r="AB128" s="51"/>
      <c r="AC128" s="71"/>
      <c r="AD128" s="51"/>
      <c r="AE128" s="71"/>
    </row>
    <row r="129" spans="1:31" ht="15.75" customHeight="1" x14ac:dyDescent="0.15">
      <c r="A129" s="71"/>
      <c r="B129" s="71"/>
      <c r="C129" s="237"/>
      <c r="D129" s="237"/>
      <c r="E129" s="237"/>
      <c r="F129" s="237"/>
      <c r="G129" s="238"/>
      <c r="H129" s="238"/>
      <c r="I129" s="239"/>
      <c r="J129" s="239"/>
      <c r="K129" s="238"/>
      <c r="L129" s="239"/>
      <c r="M129" s="238"/>
      <c r="N129" s="238"/>
      <c r="O129" s="239"/>
      <c r="P129" s="239"/>
      <c r="Q129" s="71"/>
      <c r="R129" s="51"/>
      <c r="S129" s="71"/>
      <c r="T129" s="51"/>
      <c r="U129" s="71"/>
      <c r="V129" s="51"/>
      <c r="W129" s="71"/>
      <c r="X129" s="51"/>
      <c r="Y129" s="71"/>
      <c r="Z129" s="51"/>
      <c r="AA129" s="71"/>
      <c r="AB129" s="51"/>
      <c r="AC129" s="71"/>
      <c r="AD129" s="51"/>
      <c r="AE129" s="71"/>
    </row>
    <row r="130" spans="1:31" ht="15.75" customHeight="1" x14ac:dyDescent="0.2">
      <c r="A130" s="71"/>
      <c r="B130" s="71"/>
      <c r="C130" s="237"/>
      <c r="D130" s="237"/>
      <c r="E130" s="237"/>
      <c r="F130" s="237"/>
      <c r="G130" s="238"/>
      <c r="H130" s="238"/>
      <c r="I130" s="239"/>
      <c r="J130" s="239"/>
      <c r="K130" s="238"/>
      <c r="L130" s="239"/>
      <c r="M130" s="238"/>
      <c r="N130" s="238"/>
      <c r="O130" s="239"/>
      <c r="P130" s="239"/>
      <c r="Q130" s="62"/>
      <c r="R130" s="65"/>
      <c r="S130" s="62"/>
      <c r="T130" s="65"/>
      <c r="U130" s="62"/>
      <c r="V130" s="65"/>
      <c r="W130" s="62"/>
      <c r="X130" s="65"/>
      <c r="Y130" s="62"/>
      <c r="Z130" s="65"/>
      <c r="AA130" s="62"/>
      <c r="AB130" s="65"/>
      <c r="AC130" s="62"/>
      <c r="AD130" s="65"/>
      <c r="AE130" s="62"/>
    </row>
    <row r="131" spans="1:31" ht="13.5" customHeight="1" x14ac:dyDescent="0.2">
      <c r="A131" s="71"/>
      <c r="B131" s="71"/>
      <c r="C131" s="237"/>
      <c r="D131" s="237"/>
      <c r="E131" s="237"/>
      <c r="F131" s="237"/>
      <c r="G131" s="238"/>
      <c r="H131" s="238"/>
      <c r="I131" s="239"/>
      <c r="J131" s="239"/>
      <c r="K131" s="238"/>
      <c r="L131" s="239"/>
      <c r="M131" s="238"/>
      <c r="N131" s="238"/>
      <c r="O131" s="239"/>
      <c r="P131" s="239"/>
      <c r="Q131" s="71"/>
      <c r="R131" s="51"/>
      <c r="S131" s="62"/>
      <c r="T131" s="65"/>
      <c r="U131" s="71"/>
      <c r="V131" s="51"/>
      <c r="W131" s="71"/>
      <c r="X131" s="51"/>
      <c r="Y131" s="71"/>
      <c r="Z131" s="51"/>
      <c r="AA131" s="62"/>
      <c r="AB131" s="65"/>
      <c r="AC131" s="62"/>
      <c r="AD131" s="65"/>
      <c r="AE131" s="62"/>
    </row>
    <row r="132" spans="1:31" ht="13.5" customHeight="1" x14ac:dyDescent="0.2">
      <c r="A132" s="71"/>
      <c r="B132" s="71"/>
      <c r="C132" s="237"/>
      <c r="D132" s="237"/>
      <c r="E132" s="237"/>
      <c r="F132" s="237"/>
      <c r="G132" s="238"/>
      <c r="H132" s="238"/>
      <c r="I132" s="239"/>
      <c r="J132" s="239"/>
      <c r="K132" s="238"/>
      <c r="L132" s="239"/>
      <c r="M132" s="238"/>
      <c r="N132" s="238"/>
      <c r="O132" s="239"/>
      <c r="P132" s="239"/>
      <c r="Q132" s="71"/>
      <c r="R132" s="51"/>
      <c r="S132" s="71"/>
      <c r="T132" s="51"/>
      <c r="U132" s="71"/>
      <c r="V132" s="51"/>
      <c r="W132" s="71"/>
      <c r="X132" s="51"/>
      <c r="Y132" s="71"/>
      <c r="Z132" s="51"/>
      <c r="AA132" s="62"/>
      <c r="AB132" s="65"/>
      <c r="AC132" s="62"/>
      <c r="AD132" s="65"/>
      <c r="AE132" s="62"/>
    </row>
    <row r="133" spans="1:31" ht="15.75" customHeight="1" x14ac:dyDescent="0.2">
      <c r="A133" s="62"/>
      <c r="B133" s="62"/>
      <c r="C133" s="62"/>
      <c r="D133" s="62"/>
      <c r="E133" s="62"/>
      <c r="F133" s="62"/>
      <c r="G133" s="62"/>
      <c r="H133" s="62"/>
      <c r="I133" s="240"/>
      <c r="J133" s="240"/>
      <c r="K133" s="241"/>
      <c r="L133" s="71"/>
      <c r="M133" s="240"/>
      <c r="N133" s="242"/>
      <c r="O133" s="241"/>
      <c r="P133" s="241"/>
      <c r="Q133" s="71"/>
      <c r="R133" s="51"/>
      <c r="S133" s="71"/>
      <c r="T133" s="51"/>
      <c r="U133" s="71"/>
      <c r="V133" s="51"/>
      <c r="W133" s="71"/>
      <c r="X133" s="51"/>
      <c r="Y133" s="71"/>
      <c r="Z133" s="51"/>
      <c r="AA133" s="62"/>
      <c r="AB133" s="65"/>
      <c r="AC133" s="62"/>
      <c r="AD133" s="65"/>
      <c r="AE133" s="62"/>
    </row>
    <row r="134" spans="1:31" ht="15.75" customHeight="1" x14ac:dyDescent="0.2">
      <c r="A134" s="445"/>
      <c r="B134" s="412"/>
      <c r="C134" s="412"/>
      <c r="D134" s="412"/>
      <c r="E134" s="412"/>
      <c r="F134" s="412"/>
      <c r="G134" s="412"/>
      <c r="H134" s="412"/>
      <c r="I134" s="412"/>
      <c r="J134" s="412"/>
      <c r="K134" s="412"/>
      <c r="L134" s="62"/>
      <c r="M134" s="240"/>
      <c r="N134" s="242"/>
      <c r="O134" s="241"/>
      <c r="P134" s="241"/>
      <c r="Q134" s="71"/>
      <c r="R134" s="51"/>
      <c r="S134" s="71"/>
      <c r="T134" s="51"/>
      <c r="U134" s="71"/>
      <c r="V134" s="51"/>
      <c r="W134" s="71"/>
      <c r="X134" s="51"/>
      <c r="Y134" s="71"/>
      <c r="Z134" s="51"/>
      <c r="AA134" s="62"/>
      <c r="AB134" s="65"/>
      <c r="AC134" s="62"/>
      <c r="AD134" s="65"/>
      <c r="AE134" s="62"/>
    </row>
    <row r="135" spans="1:31" ht="15.75" customHeight="1" x14ac:dyDescent="0.2">
      <c r="A135" s="412"/>
      <c r="B135" s="412"/>
      <c r="C135" s="412"/>
      <c r="D135" s="412"/>
      <c r="E135" s="412"/>
      <c r="F135" s="412"/>
      <c r="G135" s="412"/>
      <c r="H135" s="412"/>
      <c r="I135" s="412"/>
      <c r="J135" s="412"/>
      <c r="K135" s="412"/>
      <c r="L135" s="62"/>
      <c r="M135" s="240"/>
      <c r="N135" s="242"/>
      <c r="O135" s="241"/>
      <c r="P135" s="241"/>
      <c r="Q135" s="71"/>
      <c r="R135" s="51"/>
      <c r="S135" s="71"/>
      <c r="T135" s="51"/>
      <c r="U135" s="71"/>
      <c r="V135" s="51"/>
      <c r="W135" s="71"/>
      <c r="X135" s="51"/>
      <c r="Y135" s="71"/>
      <c r="Z135" s="51"/>
      <c r="AA135" s="62"/>
      <c r="AB135" s="65"/>
      <c r="AC135" s="62"/>
      <c r="AD135" s="65"/>
      <c r="AE135" s="62"/>
    </row>
    <row r="136" spans="1:31" ht="15.75" customHeight="1" x14ac:dyDescent="0.2">
      <c r="A136" s="51"/>
      <c r="B136" s="51"/>
      <c r="C136" s="243"/>
      <c r="D136" s="243"/>
      <c r="E136" s="243"/>
      <c r="F136" s="243"/>
      <c r="G136" s="243"/>
      <c r="H136" s="243"/>
      <c r="I136" s="243"/>
      <c r="J136" s="243"/>
      <c r="K136" s="243"/>
      <c r="L136" s="62"/>
      <c r="M136" s="240"/>
      <c r="N136" s="242"/>
      <c r="O136" s="241"/>
      <c r="P136" s="241"/>
      <c r="Q136" s="71"/>
      <c r="R136" s="51"/>
      <c r="S136" s="71"/>
      <c r="T136" s="51"/>
      <c r="U136" s="71"/>
      <c r="V136" s="51"/>
      <c r="W136" s="71"/>
      <c r="X136" s="51"/>
      <c r="Y136" s="71"/>
      <c r="Z136" s="51"/>
      <c r="AA136" s="62"/>
      <c r="AB136" s="65"/>
      <c r="AC136" s="62"/>
      <c r="AD136" s="65"/>
      <c r="AE136" s="62"/>
    </row>
    <row r="137" spans="1:31" ht="15.75" customHeight="1" x14ac:dyDescent="0.2">
      <c r="A137" s="51"/>
      <c r="B137" s="51"/>
      <c r="C137" s="243"/>
      <c r="D137" s="244"/>
      <c r="E137" s="244"/>
      <c r="F137" s="244"/>
      <c r="G137" s="243"/>
      <c r="H137" s="243"/>
      <c r="I137" s="243"/>
      <c r="J137" s="243"/>
      <c r="K137" s="243"/>
      <c r="L137" s="62"/>
      <c r="M137" s="240"/>
      <c r="N137" s="242"/>
      <c r="O137" s="241"/>
      <c r="P137" s="241"/>
      <c r="Q137" s="71"/>
      <c r="R137" s="51"/>
      <c r="S137" s="71"/>
      <c r="T137" s="51"/>
      <c r="U137" s="71"/>
      <c r="V137" s="51"/>
      <c r="W137" s="71"/>
      <c r="X137" s="51"/>
      <c r="Y137" s="71"/>
      <c r="Z137" s="51"/>
      <c r="AA137" s="62"/>
      <c r="AB137" s="65"/>
      <c r="AC137" s="62"/>
      <c r="AD137" s="65"/>
      <c r="AE137" s="62"/>
    </row>
    <row r="138" spans="1:31" ht="15.75" customHeight="1" x14ac:dyDescent="0.2">
      <c r="A138" s="71"/>
      <c r="B138" s="71"/>
      <c r="C138" s="243"/>
      <c r="D138" s="244"/>
      <c r="E138" s="244"/>
      <c r="F138" s="244"/>
      <c r="G138" s="244"/>
      <c r="H138" s="244"/>
      <c r="I138" s="244"/>
      <c r="J138" s="244"/>
      <c r="K138" s="244"/>
      <c r="L138" s="62"/>
      <c r="M138" s="240"/>
      <c r="N138" s="242"/>
      <c r="O138" s="241"/>
      <c r="P138" s="241"/>
      <c r="Q138" s="71"/>
      <c r="R138" s="51"/>
      <c r="S138" s="71"/>
      <c r="T138" s="51"/>
      <c r="U138" s="71"/>
      <c r="V138" s="51"/>
      <c r="W138" s="71"/>
      <c r="X138" s="51"/>
      <c r="Y138" s="71"/>
      <c r="Z138" s="51"/>
      <c r="AA138" s="62"/>
      <c r="AB138" s="65"/>
      <c r="AC138" s="62"/>
      <c r="AD138" s="65"/>
      <c r="AE138" s="62"/>
    </row>
    <row r="139" spans="1:31" ht="15.75" customHeight="1" x14ac:dyDescent="0.2">
      <c r="A139" s="71"/>
      <c r="B139" s="71"/>
      <c r="C139" s="243"/>
      <c r="D139" s="244"/>
      <c r="E139" s="244"/>
      <c r="F139" s="244"/>
      <c r="G139" s="244"/>
      <c r="H139" s="244"/>
      <c r="I139" s="244"/>
      <c r="J139" s="244"/>
      <c r="K139" s="244"/>
      <c r="L139" s="62"/>
      <c r="M139" s="240"/>
      <c r="N139" s="242"/>
      <c r="O139" s="241"/>
      <c r="P139" s="241"/>
      <c r="Q139" s="71"/>
      <c r="R139" s="51"/>
      <c r="S139" s="71"/>
      <c r="T139" s="51"/>
      <c r="U139" s="71"/>
      <c r="V139" s="51"/>
      <c r="W139" s="71"/>
      <c r="X139" s="51"/>
      <c r="Y139" s="71"/>
      <c r="Z139" s="51"/>
      <c r="AA139" s="62"/>
      <c r="AB139" s="65"/>
      <c r="AC139" s="62"/>
      <c r="AD139" s="65"/>
      <c r="AE139" s="62"/>
    </row>
    <row r="140" spans="1:31" ht="15.75" customHeight="1" x14ac:dyDescent="0.2">
      <c r="A140" s="71"/>
      <c r="B140" s="71"/>
      <c r="C140" s="243"/>
      <c r="D140" s="244"/>
      <c r="E140" s="244"/>
      <c r="F140" s="244"/>
      <c r="G140" s="244"/>
      <c r="H140" s="244"/>
      <c r="I140" s="244"/>
      <c r="J140" s="244"/>
      <c r="K140" s="244"/>
      <c r="L140" s="62"/>
      <c r="M140" s="62"/>
      <c r="N140" s="65"/>
      <c r="O140" s="62"/>
      <c r="P140" s="65"/>
      <c r="Q140" s="71"/>
      <c r="R140" s="51"/>
      <c r="S140" s="71"/>
      <c r="T140" s="51"/>
      <c r="U140" s="71"/>
      <c r="V140" s="51"/>
      <c r="W140" s="71"/>
      <c r="X140" s="51"/>
      <c r="Y140" s="71"/>
      <c r="Z140" s="51"/>
      <c r="AA140" s="62"/>
      <c r="AB140" s="65"/>
      <c r="AC140" s="62"/>
      <c r="AD140" s="65"/>
      <c r="AE140" s="62"/>
    </row>
    <row r="141" spans="1:31" ht="15.75" customHeight="1" x14ac:dyDescent="0.2">
      <c r="A141" s="71"/>
      <c r="B141" s="71"/>
      <c r="C141" s="243"/>
      <c r="D141" s="244"/>
      <c r="E141" s="244"/>
      <c r="F141" s="244"/>
      <c r="G141" s="244"/>
      <c r="H141" s="244"/>
      <c r="I141" s="244"/>
      <c r="J141" s="244"/>
      <c r="K141" s="244"/>
      <c r="L141" s="62"/>
      <c r="M141" s="62"/>
      <c r="N141" s="65"/>
      <c r="O141" s="62"/>
      <c r="P141" s="65"/>
      <c r="Q141" s="71"/>
      <c r="R141" s="51"/>
      <c r="S141" s="71"/>
      <c r="T141" s="51"/>
      <c r="U141" s="71"/>
      <c r="V141" s="51"/>
      <c r="W141" s="71"/>
      <c r="X141" s="51"/>
      <c r="Y141" s="71"/>
      <c r="Z141" s="51"/>
      <c r="AA141" s="62"/>
      <c r="AB141" s="65"/>
      <c r="AC141" s="62"/>
      <c r="AD141" s="65"/>
      <c r="AE141" s="62"/>
    </row>
    <row r="142" spans="1:31" ht="15.75" customHeight="1" x14ac:dyDescent="0.2">
      <c r="A142" s="71"/>
      <c r="B142" s="71"/>
      <c r="C142" s="243"/>
      <c r="D142" s="244"/>
      <c r="E142" s="244"/>
      <c r="F142" s="244"/>
      <c r="G142" s="244"/>
      <c r="H142" s="244"/>
      <c r="I142" s="244"/>
      <c r="J142" s="244"/>
      <c r="K142" s="244"/>
      <c r="L142" s="62"/>
      <c r="M142" s="62"/>
      <c r="N142" s="65"/>
      <c r="O142" s="62"/>
      <c r="P142" s="65"/>
      <c r="Q142" s="71"/>
      <c r="R142" s="51"/>
      <c r="S142" s="71"/>
      <c r="T142" s="51"/>
      <c r="U142" s="71"/>
      <c r="V142" s="51"/>
      <c r="W142" s="71"/>
      <c r="X142" s="51"/>
      <c r="Y142" s="71"/>
      <c r="Z142" s="51"/>
      <c r="AA142" s="62"/>
      <c r="AB142" s="65"/>
      <c r="AC142" s="62"/>
      <c r="AD142" s="65"/>
      <c r="AE142" s="62"/>
    </row>
    <row r="143" spans="1:31" ht="15.75" customHeight="1" x14ac:dyDescent="0.2">
      <c r="A143" s="51"/>
      <c r="B143" s="71"/>
      <c r="C143" s="243"/>
      <c r="D143" s="244"/>
      <c r="E143" s="244"/>
      <c r="F143" s="244"/>
      <c r="G143" s="244"/>
      <c r="H143" s="244"/>
      <c r="I143" s="244"/>
      <c r="J143" s="244"/>
      <c r="K143" s="244"/>
      <c r="L143" s="62"/>
      <c r="M143" s="62"/>
      <c r="N143" s="65"/>
      <c r="O143" s="62"/>
      <c r="P143" s="65"/>
      <c r="Q143" s="71"/>
      <c r="R143" s="51"/>
      <c r="S143" s="71"/>
      <c r="T143" s="51"/>
      <c r="U143" s="71"/>
      <c r="V143" s="51"/>
      <c r="W143" s="71"/>
      <c r="X143" s="51"/>
      <c r="Y143" s="71"/>
      <c r="Z143" s="51"/>
      <c r="AA143" s="62"/>
      <c r="AB143" s="65"/>
      <c r="AC143" s="62"/>
      <c r="AD143" s="65"/>
      <c r="AE143" s="62"/>
    </row>
    <row r="144" spans="1:31" ht="15.75" customHeight="1" x14ac:dyDescent="0.2">
      <c r="A144" s="71"/>
      <c r="B144" s="71"/>
      <c r="C144" s="243"/>
      <c r="D144" s="244"/>
      <c r="E144" s="244"/>
      <c r="F144" s="244"/>
      <c r="G144" s="244"/>
      <c r="H144" s="244"/>
      <c r="I144" s="244"/>
      <c r="J144" s="244"/>
      <c r="K144" s="244"/>
      <c r="L144" s="62"/>
      <c r="M144" s="62"/>
      <c r="N144" s="65"/>
      <c r="O144" s="62"/>
      <c r="P144" s="65"/>
      <c r="Q144" s="71"/>
      <c r="R144" s="51"/>
      <c r="S144" s="71"/>
      <c r="T144" s="51"/>
      <c r="U144" s="71"/>
      <c r="V144" s="51"/>
      <c r="W144" s="71"/>
      <c r="X144" s="51"/>
      <c r="Y144" s="71"/>
      <c r="Z144" s="51"/>
      <c r="AA144" s="62"/>
      <c r="AB144" s="65"/>
      <c r="AC144" s="62"/>
      <c r="AD144" s="65"/>
      <c r="AE144" s="62"/>
    </row>
    <row r="145" spans="1:31" ht="15.75" customHeight="1" x14ac:dyDescent="0.2">
      <c r="A145" s="71"/>
      <c r="B145" s="71"/>
      <c r="C145" s="243"/>
      <c r="D145" s="244"/>
      <c r="E145" s="244"/>
      <c r="F145" s="244"/>
      <c r="G145" s="244"/>
      <c r="H145" s="244"/>
      <c r="I145" s="244"/>
      <c r="J145" s="244"/>
      <c r="K145" s="244"/>
      <c r="L145" s="62"/>
      <c r="M145" s="62"/>
      <c r="N145" s="65"/>
      <c r="O145" s="62"/>
      <c r="P145" s="65"/>
      <c r="Q145" s="71"/>
      <c r="R145" s="51"/>
      <c r="S145" s="71"/>
      <c r="T145" s="51"/>
      <c r="U145" s="71"/>
      <c r="V145" s="51"/>
      <c r="W145" s="71"/>
      <c r="X145" s="51"/>
      <c r="Y145" s="71"/>
      <c r="Z145" s="51"/>
      <c r="AA145" s="62"/>
      <c r="AB145" s="65"/>
      <c r="AC145" s="62"/>
      <c r="AD145" s="65"/>
      <c r="AE145" s="62"/>
    </row>
    <row r="146" spans="1:31" ht="15.75" customHeight="1" x14ac:dyDescent="0.2">
      <c r="A146" s="71"/>
      <c r="B146" s="71"/>
      <c r="C146" s="243"/>
      <c r="D146" s="244"/>
      <c r="E146" s="244"/>
      <c r="F146" s="244"/>
      <c r="G146" s="244"/>
      <c r="H146" s="244"/>
      <c r="I146" s="244"/>
      <c r="J146" s="244"/>
      <c r="K146" s="244"/>
      <c r="L146" s="62"/>
      <c r="M146" s="62"/>
      <c r="N146" s="65"/>
      <c r="O146" s="62"/>
      <c r="P146" s="65"/>
      <c r="Q146" s="71"/>
      <c r="R146" s="51"/>
      <c r="S146" s="71"/>
      <c r="T146" s="51"/>
      <c r="U146" s="71"/>
      <c r="V146" s="51"/>
      <c r="W146" s="71"/>
      <c r="X146" s="51"/>
      <c r="Y146" s="71"/>
      <c r="Z146" s="51"/>
      <c r="AA146" s="62"/>
      <c r="AB146" s="65"/>
      <c r="AC146" s="62"/>
      <c r="AD146" s="65"/>
      <c r="AE146" s="62"/>
    </row>
    <row r="147" spans="1:31" ht="15.75" customHeight="1" x14ac:dyDescent="0.2">
      <c r="A147" s="71"/>
      <c r="B147" s="71"/>
      <c r="C147" s="243"/>
      <c r="D147" s="244"/>
      <c r="E147" s="244"/>
      <c r="F147" s="244"/>
      <c r="G147" s="244"/>
      <c r="H147" s="244"/>
      <c r="I147" s="244"/>
      <c r="J147" s="244"/>
      <c r="K147" s="244"/>
      <c r="L147" s="62"/>
      <c r="M147" s="62"/>
      <c r="N147" s="65"/>
      <c r="O147" s="62"/>
      <c r="P147" s="65"/>
      <c r="Q147" s="71"/>
      <c r="R147" s="51"/>
      <c r="S147" s="71"/>
      <c r="T147" s="51"/>
      <c r="U147" s="71"/>
      <c r="V147" s="51"/>
      <c r="W147" s="71"/>
      <c r="X147" s="51"/>
      <c r="Y147" s="71"/>
      <c r="Z147" s="51"/>
      <c r="AA147" s="62"/>
      <c r="AB147" s="65"/>
      <c r="AC147" s="62"/>
      <c r="AD147" s="65"/>
      <c r="AE147" s="62"/>
    </row>
    <row r="148" spans="1:31" ht="15.75" customHeight="1" x14ac:dyDescent="0.2">
      <c r="A148" s="71"/>
      <c r="B148" s="71"/>
      <c r="C148" s="243"/>
      <c r="D148" s="244"/>
      <c r="E148" s="244"/>
      <c r="F148" s="244"/>
      <c r="G148" s="244"/>
      <c r="H148" s="244"/>
      <c r="I148" s="244"/>
      <c r="J148" s="244"/>
      <c r="K148" s="244"/>
      <c r="L148" s="62"/>
      <c r="M148" s="62"/>
      <c r="N148" s="65"/>
      <c r="O148" s="62"/>
      <c r="P148" s="65"/>
      <c r="Q148" s="71"/>
      <c r="R148" s="51"/>
      <c r="S148" s="71"/>
      <c r="T148" s="51"/>
      <c r="U148" s="71"/>
      <c r="V148" s="51"/>
      <c r="W148" s="71"/>
      <c r="X148" s="51"/>
      <c r="Y148" s="71"/>
      <c r="Z148" s="51"/>
      <c r="AA148" s="62"/>
      <c r="AB148" s="65"/>
      <c r="AC148" s="62"/>
      <c r="AD148" s="65"/>
      <c r="AE148" s="62"/>
    </row>
    <row r="149" spans="1:31" ht="15.75" customHeight="1" x14ac:dyDescent="0.2">
      <c r="A149" s="51"/>
      <c r="B149" s="71"/>
      <c r="C149" s="243"/>
      <c r="D149" s="244"/>
      <c r="E149" s="244"/>
      <c r="F149" s="244"/>
      <c r="G149" s="244"/>
      <c r="H149" s="244"/>
      <c r="I149" s="244"/>
      <c r="J149" s="244"/>
      <c r="K149" s="244"/>
      <c r="L149" s="62"/>
      <c r="M149" s="62"/>
      <c r="N149" s="65"/>
      <c r="O149" s="62"/>
      <c r="P149" s="65"/>
      <c r="Q149" s="71"/>
      <c r="R149" s="51"/>
      <c r="S149" s="71"/>
      <c r="T149" s="51"/>
      <c r="U149" s="71"/>
      <c r="V149" s="51"/>
      <c r="W149" s="71"/>
      <c r="X149" s="51"/>
      <c r="Y149" s="71"/>
      <c r="Z149" s="51"/>
      <c r="AA149" s="62"/>
      <c r="AB149" s="65"/>
      <c r="AC149" s="62"/>
      <c r="AD149" s="65"/>
      <c r="AE149" s="62"/>
    </row>
    <row r="150" spans="1:31" ht="15.75" customHeight="1" x14ac:dyDescent="0.2">
      <c r="A150" s="71"/>
      <c r="B150" s="71"/>
      <c r="C150" s="243"/>
      <c r="D150" s="244"/>
      <c r="E150" s="244"/>
      <c r="F150" s="244"/>
      <c r="G150" s="244"/>
      <c r="H150" s="244"/>
      <c r="I150" s="244"/>
      <c r="J150" s="244"/>
      <c r="K150" s="244"/>
      <c r="L150" s="62"/>
      <c r="M150" s="62"/>
      <c r="N150" s="65"/>
      <c r="O150" s="62"/>
      <c r="P150" s="65"/>
      <c r="Q150" s="71"/>
      <c r="R150" s="51"/>
      <c r="S150" s="71"/>
      <c r="T150" s="51"/>
      <c r="U150" s="71"/>
      <c r="V150" s="51"/>
      <c r="W150" s="71"/>
      <c r="X150" s="51"/>
      <c r="Y150" s="71"/>
      <c r="Z150" s="51"/>
      <c r="AA150" s="62"/>
      <c r="AB150" s="65"/>
      <c r="AC150" s="62"/>
      <c r="AD150" s="65"/>
      <c r="AE150" s="62"/>
    </row>
    <row r="151" spans="1:31" ht="15.75" customHeight="1" x14ac:dyDescent="0.2">
      <c r="A151" s="71"/>
      <c r="B151" s="71"/>
      <c r="C151" s="243"/>
      <c r="D151" s="244"/>
      <c r="E151" s="244"/>
      <c r="F151" s="244"/>
      <c r="G151" s="244"/>
      <c r="H151" s="244"/>
      <c r="I151" s="244"/>
      <c r="J151" s="244"/>
      <c r="K151" s="244"/>
      <c r="L151" s="62"/>
      <c r="M151" s="62"/>
      <c r="N151" s="65"/>
      <c r="O151" s="62"/>
      <c r="P151" s="65"/>
      <c r="Q151" s="71"/>
      <c r="R151" s="51"/>
      <c r="S151" s="71"/>
      <c r="T151" s="51"/>
      <c r="U151" s="71"/>
      <c r="V151" s="51"/>
      <c r="W151" s="71"/>
      <c r="X151" s="51"/>
      <c r="Y151" s="71"/>
      <c r="Z151" s="51"/>
      <c r="AA151" s="62"/>
      <c r="AB151" s="65"/>
      <c r="AC151" s="62"/>
      <c r="AD151" s="65"/>
      <c r="AE151" s="62"/>
    </row>
    <row r="152" spans="1:31" ht="15.75" customHeight="1" x14ac:dyDescent="0.2">
      <c r="A152" s="71"/>
      <c r="B152" s="71"/>
      <c r="C152" s="243"/>
      <c r="D152" s="244"/>
      <c r="E152" s="244"/>
      <c r="F152" s="244"/>
      <c r="G152" s="244"/>
      <c r="H152" s="244"/>
      <c r="I152" s="244"/>
      <c r="J152" s="244"/>
      <c r="K152" s="244"/>
      <c r="L152" s="62"/>
      <c r="M152" s="205"/>
      <c r="N152" s="205"/>
      <c r="O152" s="245"/>
      <c r="P152" s="205"/>
      <c r="Q152" s="71"/>
      <c r="R152" s="51"/>
      <c r="S152" s="71"/>
      <c r="T152" s="51"/>
      <c r="U152" s="71"/>
      <c r="V152" s="51"/>
      <c r="W152" s="71"/>
      <c r="X152" s="51"/>
      <c r="Y152" s="71"/>
      <c r="Z152" s="51"/>
      <c r="AA152" s="62"/>
      <c r="AB152" s="65"/>
      <c r="AC152" s="62"/>
      <c r="AD152" s="65"/>
      <c r="AE152" s="62"/>
    </row>
    <row r="153" spans="1:31" ht="15.75" customHeight="1" x14ac:dyDescent="0.2">
      <c r="A153" s="71"/>
      <c r="B153" s="71"/>
      <c r="C153" s="243"/>
      <c r="D153" s="244"/>
      <c r="E153" s="244"/>
      <c r="F153" s="244"/>
      <c r="G153" s="244"/>
      <c r="H153" s="244"/>
      <c r="I153" s="244"/>
      <c r="J153" s="244"/>
      <c r="K153" s="244"/>
      <c r="L153" s="62"/>
      <c r="M153" s="242"/>
      <c r="N153" s="242"/>
      <c r="O153" s="241"/>
      <c r="P153" s="241"/>
      <c r="Q153" s="71"/>
      <c r="R153" s="51"/>
      <c r="S153" s="71"/>
      <c r="T153" s="51"/>
      <c r="U153" s="71"/>
      <c r="V153" s="51"/>
      <c r="W153" s="71"/>
      <c r="X153" s="51"/>
      <c r="Y153" s="71"/>
      <c r="Z153" s="51"/>
      <c r="AA153" s="62"/>
      <c r="AB153" s="65"/>
      <c r="AC153" s="62"/>
      <c r="AD153" s="65"/>
      <c r="AE153" s="62"/>
    </row>
    <row r="154" spans="1:31" ht="15.75" customHeight="1" x14ac:dyDescent="0.2">
      <c r="A154" s="71"/>
      <c r="B154" s="71"/>
      <c r="C154" s="243"/>
      <c r="D154" s="244"/>
      <c r="E154" s="244"/>
      <c r="F154" s="244"/>
      <c r="G154" s="244"/>
      <c r="H154" s="244"/>
      <c r="I154" s="244"/>
      <c r="J154" s="244"/>
      <c r="K154" s="244"/>
      <c r="L154" s="62"/>
      <c r="M154" s="240"/>
      <c r="N154" s="242"/>
      <c r="O154" s="241"/>
      <c r="P154" s="241"/>
      <c r="Q154" s="62"/>
      <c r="R154" s="65"/>
      <c r="S154" s="71"/>
      <c r="T154" s="51"/>
      <c r="U154" s="71"/>
      <c r="V154" s="51"/>
      <c r="W154" s="71"/>
      <c r="X154" s="51"/>
      <c r="Y154" s="71"/>
      <c r="Z154" s="51"/>
      <c r="AA154" s="62"/>
      <c r="AB154" s="65"/>
      <c r="AC154" s="62"/>
      <c r="AD154" s="65"/>
      <c r="AE154" s="62"/>
    </row>
    <row r="155" spans="1:31" ht="15.75" customHeight="1" x14ac:dyDescent="0.2">
      <c r="A155" s="51"/>
      <c r="B155" s="71"/>
      <c r="C155" s="237"/>
      <c r="D155" s="244"/>
      <c r="E155" s="244"/>
      <c r="F155" s="244"/>
      <c r="G155" s="244"/>
      <c r="H155" s="244"/>
      <c r="I155" s="244"/>
      <c r="J155" s="244"/>
      <c r="K155" s="244"/>
      <c r="L155" s="62"/>
      <c r="M155" s="240"/>
      <c r="N155" s="242"/>
      <c r="O155" s="241"/>
      <c r="P155" s="241"/>
      <c r="Q155" s="62"/>
      <c r="R155" s="65"/>
      <c r="S155" s="246"/>
      <c r="T155" s="247"/>
      <c r="U155" s="248"/>
      <c r="V155" s="248"/>
      <c r="W155" s="248"/>
      <c r="X155" s="248"/>
      <c r="Y155" s="62"/>
      <c r="Z155" s="65"/>
      <c r="AA155" s="62"/>
      <c r="AB155" s="65"/>
      <c r="AC155" s="62"/>
      <c r="AD155" s="65"/>
      <c r="AE155" s="62"/>
    </row>
    <row r="156" spans="1:31" ht="15.75" customHeight="1" x14ac:dyDescent="0.2">
      <c r="A156" s="71"/>
      <c r="B156" s="71"/>
      <c r="C156" s="237"/>
      <c r="D156" s="244"/>
      <c r="E156" s="244"/>
      <c r="F156" s="244"/>
      <c r="G156" s="244"/>
      <c r="H156" s="244"/>
      <c r="I156" s="244"/>
      <c r="J156" s="244"/>
      <c r="K156" s="244"/>
      <c r="L156" s="62"/>
      <c r="M156" s="240"/>
      <c r="N156" s="242"/>
      <c r="O156" s="241"/>
      <c r="P156" s="241"/>
      <c r="Q156" s="62"/>
      <c r="R156" s="65"/>
      <c r="S156" s="246"/>
      <c r="T156" s="247"/>
      <c r="U156" s="248"/>
      <c r="V156" s="248"/>
      <c r="W156" s="248"/>
      <c r="X156" s="248"/>
      <c r="Y156" s="62"/>
      <c r="Z156" s="65"/>
      <c r="AA156" s="62"/>
      <c r="AB156" s="65"/>
      <c r="AC156" s="62"/>
      <c r="AD156" s="65"/>
      <c r="AE156" s="62"/>
    </row>
    <row r="157" spans="1:31" ht="15.75" customHeight="1" x14ac:dyDescent="0.2">
      <c r="A157" s="71"/>
      <c r="B157" s="71"/>
      <c r="C157" s="237"/>
      <c r="D157" s="244"/>
      <c r="E157" s="244"/>
      <c r="F157" s="244"/>
      <c r="G157" s="244"/>
      <c r="H157" s="244"/>
      <c r="I157" s="244"/>
      <c r="J157" s="244"/>
      <c r="K157" s="244"/>
      <c r="L157" s="62"/>
      <c r="M157" s="240"/>
      <c r="N157" s="242"/>
      <c r="O157" s="241"/>
      <c r="P157" s="241"/>
      <c r="Q157" s="62"/>
      <c r="R157" s="65"/>
      <c r="S157" s="62"/>
      <c r="T157" s="65"/>
      <c r="U157" s="62"/>
      <c r="V157" s="65"/>
      <c r="W157" s="62"/>
      <c r="X157" s="65"/>
      <c r="Y157" s="62"/>
      <c r="Z157" s="65"/>
      <c r="AA157" s="62"/>
      <c r="AB157" s="65"/>
      <c r="AC157" s="62"/>
      <c r="AD157" s="65"/>
      <c r="AE157" s="62"/>
    </row>
    <row r="158" spans="1:31" ht="15.75" customHeight="1" x14ac:dyDescent="0.2">
      <c r="A158" s="71"/>
      <c r="B158" s="71"/>
      <c r="C158" s="237"/>
      <c r="D158" s="244"/>
      <c r="E158" s="244"/>
      <c r="F158" s="244"/>
      <c r="G158" s="244"/>
      <c r="H158" s="244"/>
      <c r="I158" s="244"/>
      <c r="J158" s="244"/>
      <c r="K158" s="244"/>
      <c r="L158" s="62"/>
      <c r="M158" s="240"/>
      <c r="N158" s="242"/>
      <c r="O158" s="241"/>
      <c r="P158" s="241"/>
      <c r="Q158" s="62"/>
      <c r="R158" s="65"/>
      <c r="S158" s="62"/>
      <c r="T158" s="65"/>
      <c r="U158" s="62"/>
      <c r="V158" s="65"/>
      <c r="W158" s="62"/>
      <c r="X158" s="65"/>
      <c r="Y158" s="62"/>
      <c r="Z158" s="65"/>
      <c r="AA158" s="62"/>
      <c r="AB158" s="65"/>
      <c r="AC158" s="62"/>
      <c r="AD158" s="65"/>
      <c r="AE158" s="62"/>
    </row>
    <row r="159" spans="1:31" ht="15.75" customHeight="1" x14ac:dyDescent="0.2">
      <c r="A159" s="71"/>
      <c r="B159" s="71"/>
      <c r="C159" s="237"/>
      <c r="D159" s="244"/>
      <c r="E159" s="244"/>
      <c r="F159" s="244"/>
      <c r="G159" s="244"/>
      <c r="H159" s="244"/>
      <c r="I159" s="244"/>
      <c r="J159" s="244"/>
      <c r="K159" s="244"/>
      <c r="L159" s="62"/>
      <c r="M159" s="62"/>
      <c r="N159" s="65"/>
      <c r="O159" s="62"/>
      <c r="P159" s="65"/>
      <c r="Q159" s="62"/>
      <c r="R159" s="65"/>
      <c r="S159" s="62"/>
      <c r="T159" s="65"/>
      <c r="U159" s="62"/>
      <c r="V159" s="65"/>
      <c r="W159" s="62"/>
      <c r="X159" s="65"/>
      <c r="Y159" s="62"/>
      <c r="Z159" s="65"/>
      <c r="AA159" s="62"/>
      <c r="AB159" s="65"/>
      <c r="AC159" s="62"/>
      <c r="AD159" s="65"/>
      <c r="AE159" s="62"/>
    </row>
    <row r="160" spans="1:31" ht="15.75" customHeight="1" x14ac:dyDescent="0.2">
      <c r="A160" s="71"/>
      <c r="B160" s="71"/>
      <c r="C160" s="237"/>
      <c r="D160" s="244"/>
      <c r="E160" s="244"/>
      <c r="F160" s="244"/>
      <c r="G160" s="244"/>
      <c r="H160" s="244"/>
      <c r="I160" s="244"/>
      <c r="J160" s="244"/>
      <c r="K160" s="244"/>
      <c r="L160" s="62"/>
      <c r="M160" s="62"/>
      <c r="N160" s="65"/>
      <c r="O160" s="62"/>
      <c r="P160" s="65"/>
      <c r="Q160" s="62"/>
      <c r="R160" s="65"/>
      <c r="S160" s="62"/>
      <c r="T160" s="65"/>
      <c r="U160" s="62"/>
      <c r="V160" s="65"/>
      <c r="W160" s="62"/>
      <c r="X160" s="65"/>
      <c r="Y160" s="62"/>
      <c r="Z160" s="65"/>
      <c r="AA160" s="62"/>
      <c r="AB160" s="65"/>
      <c r="AC160" s="62"/>
      <c r="AD160" s="65"/>
      <c r="AE160" s="62"/>
    </row>
    <row r="161" spans="1:31" ht="15.75" customHeight="1" x14ac:dyDescent="0.2">
      <c r="A161" s="51"/>
      <c r="B161" s="71"/>
      <c r="C161" s="237"/>
      <c r="D161" s="249"/>
      <c r="E161" s="249"/>
      <c r="F161" s="249"/>
      <c r="G161" s="244"/>
      <c r="H161" s="244"/>
      <c r="I161" s="244"/>
      <c r="J161" s="244"/>
      <c r="K161" s="244"/>
      <c r="L161" s="62"/>
      <c r="M161" s="62"/>
      <c r="N161" s="65"/>
      <c r="O161" s="62"/>
      <c r="P161" s="65"/>
      <c r="Q161" s="62"/>
      <c r="R161" s="65"/>
      <c r="S161" s="62"/>
      <c r="T161" s="65"/>
      <c r="U161" s="62"/>
      <c r="V161" s="65"/>
      <c r="W161" s="62"/>
      <c r="X161" s="65"/>
      <c r="Y161" s="62"/>
      <c r="Z161" s="65"/>
      <c r="AA161" s="62"/>
      <c r="AB161" s="65"/>
      <c r="AC161" s="62"/>
      <c r="AD161" s="65"/>
      <c r="AE161" s="65"/>
    </row>
    <row r="162" spans="1:31" ht="15.75" customHeight="1" x14ac:dyDescent="0.2">
      <c r="A162" s="71"/>
      <c r="B162" s="71"/>
      <c r="C162" s="237"/>
      <c r="D162" s="249"/>
      <c r="E162" s="249"/>
      <c r="F162" s="249"/>
      <c r="G162" s="244"/>
      <c r="H162" s="244"/>
      <c r="I162" s="244"/>
      <c r="J162" s="244"/>
      <c r="K162" s="244"/>
      <c r="L162" s="62"/>
      <c r="M162" s="62"/>
      <c r="N162" s="65"/>
      <c r="O162" s="62"/>
      <c r="P162" s="65"/>
      <c r="Q162" s="62"/>
      <c r="R162" s="65"/>
      <c r="S162" s="62"/>
      <c r="T162" s="65"/>
      <c r="U162" s="62"/>
      <c r="V162" s="65"/>
      <c r="W162" s="62"/>
      <c r="X162" s="65"/>
      <c r="Y162" s="62"/>
      <c r="Z162" s="65"/>
      <c r="AA162" s="62"/>
      <c r="AB162" s="65"/>
      <c r="AC162" s="62"/>
      <c r="AD162" s="65"/>
      <c r="AE162" s="65"/>
    </row>
    <row r="163" spans="1:31" ht="15.75" customHeight="1" x14ac:dyDescent="0.2">
      <c r="A163" s="71"/>
      <c r="B163" s="71"/>
      <c r="C163" s="237"/>
      <c r="D163" s="249"/>
      <c r="E163" s="249"/>
      <c r="F163" s="249"/>
      <c r="G163" s="244"/>
      <c r="H163" s="244"/>
      <c r="I163" s="244"/>
      <c r="J163" s="244"/>
      <c r="K163" s="244"/>
      <c r="L163" s="62"/>
      <c r="M163" s="62"/>
      <c r="N163" s="65"/>
      <c r="O163" s="62"/>
      <c r="P163" s="65"/>
      <c r="Q163" s="62"/>
      <c r="R163" s="65"/>
      <c r="S163" s="62"/>
      <c r="T163" s="65"/>
      <c r="U163" s="62"/>
      <c r="V163" s="65"/>
      <c r="W163" s="62"/>
      <c r="X163" s="65"/>
      <c r="Y163" s="62"/>
      <c r="Z163" s="65"/>
      <c r="AA163" s="62"/>
      <c r="AB163" s="65"/>
      <c r="AC163" s="62"/>
      <c r="AD163" s="65"/>
      <c r="AE163" s="65"/>
    </row>
    <row r="164" spans="1:31" ht="15.75" customHeight="1" x14ac:dyDescent="0.2">
      <c r="A164" s="71"/>
      <c r="B164" s="71"/>
      <c r="C164" s="237"/>
      <c r="D164" s="249"/>
      <c r="E164" s="249"/>
      <c r="F164" s="249"/>
      <c r="G164" s="244"/>
      <c r="H164" s="244"/>
      <c r="I164" s="244"/>
      <c r="J164" s="244"/>
      <c r="K164" s="244"/>
      <c r="L164" s="62"/>
      <c r="M164" s="62"/>
      <c r="N164" s="65"/>
      <c r="O164" s="62"/>
      <c r="P164" s="65"/>
      <c r="Q164" s="62"/>
      <c r="R164" s="65"/>
      <c r="S164" s="62"/>
      <c r="T164" s="65"/>
      <c r="U164" s="62"/>
      <c r="V164" s="65"/>
      <c r="W164" s="62"/>
      <c r="X164" s="65"/>
      <c r="Y164" s="62"/>
      <c r="Z164" s="65"/>
      <c r="AA164" s="62"/>
      <c r="AB164" s="65"/>
      <c r="AC164" s="62"/>
      <c r="AD164" s="65"/>
      <c r="AE164" s="65"/>
    </row>
    <row r="165" spans="1:31" ht="15.75" customHeight="1" x14ac:dyDescent="0.2">
      <c r="A165" s="71"/>
      <c r="B165" s="71"/>
      <c r="C165" s="237"/>
      <c r="D165" s="249"/>
      <c r="E165" s="249"/>
      <c r="F165" s="249"/>
      <c r="G165" s="244"/>
      <c r="H165" s="244"/>
      <c r="I165" s="244"/>
      <c r="J165" s="244"/>
      <c r="K165" s="244"/>
      <c r="L165" s="62"/>
      <c r="M165" s="62"/>
      <c r="N165" s="65"/>
      <c r="O165" s="62"/>
      <c r="P165" s="65"/>
      <c r="Q165" s="62"/>
      <c r="R165" s="65"/>
      <c r="S165" s="62"/>
      <c r="T165" s="65"/>
      <c r="U165" s="62"/>
      <c r="V165" s="65"/>
      <c r="W165" s="62"/>
      <c r="X165" s="65"/>
      <c r="Y165" s="62"/>
      <c r="Z165" s="65"/>
      <c r="AA165" s="62"/>
      <c r="AB165" s="65"/>
      <c r="AC165" s="62"/>
      <c r="AD165" s="65"/>
      <c r="AE165" s="65"/>
    </row>
    <row r="166" spans="1:31" ht="15.75" customHeight="1" x14ac:dyDescent="0.2">
      <c r="A166" s="71"/>
      <c r="B166" s="71"/>
      <c r="C166" s="237"/>
      <c r="D166" s="249"/>
      <c r="E166" s="249"/>
      <c r="F166" s="249"/>
      <c r="G166" s="244"/>
      <c r="H166" s="244"/>
      <c r="I166" s="244"/>
      <c r="J166" s="244"/>
      <c r="K166" s="244"/>
      <c r="L166" s="62"/>
      <c r="M166" s="62"/>
      <c r="N166" s="65"/>
      <c r="O166" s="62"/>
      <c r="P166" s="65"/>
      <c r="Q166" s="62"/>
      <c r="R166" s="65"/>
      <c r="S166" s="62"/>
      <c r="T166" s="65"/>
      <c r="U166" s="62"/>
      <c r="V166" s="65"/>
      <c r="W166" s="62"/>
      <c r="X166" s="65"/>
      <c r="Y166" s="62"/>
      <c r="Z166" s="65"/>
      <c r="AA166" s="62"/>
      <c r="AB166" s="65"/>
      <c r="AC166" s="62"/>
      <c r="AD166" s="65"/>
      <c r="AE166" s="65"/>
    </row>
    <row r="167" spans="1:31" ht="15.75" customHeight="1" x14ac:dyDescent="0.2">
      <c r="A167" s="51"/>
      <c r="B167" s="71"/>
      <c r="C167" s="237"/>
      <c r="D167" s="244"/>
      <c r="E167" s="244"/>
      <c r="F167" s="244"/>
      <c r="G167" s="244"/>
      <c r="H167" s="244"/>
      <c r="I167" s="244"/>
      <c r="J167" s="244"/>
      <c r="K167" s="244"/>
      <c r="L167" s="62"/>
      <c r="M167" s="62"/>
      <c r="N167" s="65"/>
      <c r="O167" s="62"/>
      <c r="P167" s="65"/>
      <c r="Q167" s="62"/>
      <c r="R167" s="65"/>
      <c r="S167" s="62"/>
      <c r="T167" s="65"/>
      <c r="U167" s="62"/>
      <c r="V167" s="65"/>
      <c r="W167" s="62"/>
      <c r="X167" s="65"/>
      <c r="Y167" s="62"/>
      <c r="Z167" s="65"/>
      <c r="AA167" s="62"/>
      <c r="AB167" s="65"/>
      <c r="AC167" s="62"/>
      <c r="AD167" s="65"/>
      <c r="AE167" s="65"/>
    </row>
    <row r="168" spans="1:31" ht="15.75" customHeight="1" x14ac:dyDescent="0.2">
      <c r="A168" s="71"/>
      <c r="B168" s="71"/>
      <c r="C168" s="237"/>
      <c r="D168" s="244"/>
      <c r="E168" s="244"/>
      <c r="F168" s="244"/>
      <c r="G168" s="244"/>
      <c r="H168" s="244"/>
      <c r="I168" s="244"/>
      <c r="J168" s="244"/>
      <c r="K168" s="244"/>
      <c r="L168" s="62"/>
      <c r="M168" s="62"/>
      <c r="N168" s="65"/>
      <c r="O168" s="62"/>
      <c r="P168" s="65"/>
      <c r="Q168" s="62"/>
      <c r="R168" s="65"/>
      <c r="S168" s="62"/>
      <c r="T168" s="65"/>
      <c r="U168" s="62"/>
      <c r="V168" s="65"/>
      <c r="W168" s="62"/>
      <c r="X168" s="65"/>
      <c r="Y168" s="62"/>
      <c r="Z168" s="65"/>
      <c r="AA168" s="62"/>
      <c r="AB168" s="65"/>
      <c r="AC168" s="62"/>
      <c r="AD168" s="65"/>
      <c r="AE168" s="65"/>
    </row>
    <row r="169" spans="1:31" ht="15.75" customHeight="1" x14ac:dyDescent="0.2">
      <c r="A169" s="71"/>
      <c r="B169" s="71"/>
      <c r="C169" s="237"/>
      <c r="D169" s="244"/>
      <c r="E169" s="244"/>
      <c r="F169" s="244"/>
      <c r="G169" s="244"/>
      <c r="H169" s="244"/>
      <c r="I169" s="244"/>
      <c r="J169" s="244"/>
      <c r="K169" s="244"/>
      <c r="L169" s="62"/>
      <c r="M169" s="62"/>
      <c r="N169" s="65"/>
      <c r="O169" s="62"/>
      <c r="P169" s="65"/>
      <c r="Q169" s="62"/>
      <c r="R169" s="65"/>
      <c r="S169" s="62"/>
      <c r="T169" s="65"/>
      <c r="U169" s="62"/>
      <c r="V169" s="65"/>
      <c r="W169" s="62"/>
      <c r="X169" s="65"/>
      <c r="Y169" s="62"/>
      <c r="Z169" s="65"/>
      <c r="AA169" s="62"/>
      <c r="AB169" s="65"/>
      <c r="AC169" s="62"/>
      <c r="AD169" s="65"/>
      <c r="AE169" s="65"/>
    </row>
    <row r="170" spans="1:31" ht="15.75" customHeight="1" x14ac:dyDescent="0.2">
      <c r="A170" s="71"/>
      <c r="B170" s="71"/>
      <c r="C170" s="237"/>
      <c r="D170" s="244"/>
      <c r="E170" s="244"/>
      <c r="F170" s="244"/>
      <c r="G170" s="244"/>
      <c r="H170" s="244"/>
      <c r="I170" s="244"/>
      <c r="J170" s="244"/>
      <c r="K170" s="244"/>
      <c r="L170" s="62"/>
      <c r="M170" s="62"/>
      <c r="N170" s="65"/>
      <c r="O170" s="62"/>
      <c r="P170" s="65"/>
      <c r="Q170" s="62"/>
      <c r="R170" s="65"/>
      <c r="S170" s="62"/>
      <c r="T170" s="65"/>
      <c r="U170" s="62"/>
      <c r="V170" s="65"/>
      <c r="W170" s="62"/>
      <c r="X170" s="65"/>
      <c r="Y170" s="62"/>
      <c r="Z170" s="65"/>
      <c r="AA170" s="62"/>
      <c r="AB170" s="65"/>
      <c r="AC170" s="62"/>
      <c r="AD170" s="65"/>
      <c r="AE170" s="65"/>
    </row>
    <row r="171" spans="1:31" ht="15.75" customHeight="1" x14ac:dyDescent="0.2">
      <c r="A171" s="71"/>
      <c r="B171" s="71"/>
      <c r="C171" s="237"/>
      <c r="D171" s="244"/>
      <c r="E171" s="244"/>
      <c r="F171" s="244"/>
      <c r="G171" s="244"/>
      <c r="H171" s="244"/>
      <c r="I171" s="244"/>
      <c r="J171" s="244"/>
      <c r="K171" s="244"/>
      <c r="L171" s="62"/>
      <c r="M171" s="62"/>
      <c r="N171" s="65"/>
      <c r="O171" s="62"/>
      <c r="P171" s="65"/>
      <c r="Q171" s="62"/>
      <c r="R171" s="65"/>
      <c r="S171" s="62"/>
      <c r="T171" s="65"/>
      <c r="U171" s="62"/>
      <c r="V171" s="65"/>
      <c r="W171" s="62"/>
      <c r="X171" s="65"/>
      <c r="Y171" s="62"/>
      <c r="Z171" s="65"/>
      <c r="AA171" s="62"/>
      <c r="AB171" s="65"/>
      <c r="AC171" s="62"/>
      <c r="AD171" s="65"/>
      <c r="AE171" s="65"/>
    </row>
    <row r="172" spans="1:31" ht="15.75" customHeight="1" x14ac:dyDescent="0.2">
      <c r="A172" s="71"/>
      <c r="B172" s="71"/>
      <c r="C172" s="237"/>
      <c r="D172" s="244"/>
      <c r="E172" s="244"/>
      <c r="F172" s="244"/>
      <c r="G172" s="244"/>
      <c r="H172" s="244"/>
      <c r="I172" s="244"/>
      <c r="J172" s="244"/>
      <c r="K172" s="244"/>
      <c r="L172" s="62"/>
      <c r="M172" s="62"/>
      <c r="N172" s="65"/>
      <c r="O172" s="62"/>
      <c r="P172" s="65"/>
      <c r="Q172" s="62"/>
      <c r="R172" s="65"/>
      <c r="S172" s="62"/>
      <c r="T172" s="65"/>
      <c r="U172" s="62"/>
      <c r="V172" s="65"/>
      <c r="W172" s="62"/>
      <c r="X172" s="65"/>
      <c r="Y172" s="62"/>
      <c r="Z172" s="65"/>
      <c r="AA172" s="62"/>
      <c r="AB172" s="65"/>
      <c r="AC172" s="62"/>
      <c r="AD172" s="65"/>
      <c r="AE172" s="65"/>
    </row>
    <row r="173" spans="1:31" ht="15.75" customHeight="1" x14ac:dyDescent="0.2">
      <c r="A173" s="51"/>
      <c r="B173" s="71"/>
      <c r="C173" s="237"/>
      <c r="D173" s="249"/>
      <c r="E173" s="249"/>
      <c r="F173" s="249"/>
      <c r="G173" s="244"/>
      <c r="H173" s="244"/>
      <c r="I173" s="244"/>
      <c r="J173" s="244"/>
      <c r="K173" s="244"/>
      <c r="L173" s="62"/>
      <c r="M173" s="62"/>
      <c r="N173" s="65"/>
      <c r="O173" s="62"/>
      <c r="P173" s="65"/>
      <c r="Q173" s="62"/>
      <c r="R173" s="65"/>
      <c r="S173" s="62"/>
      <c r="T173" s="65"/>
      <c r="U173" s="62"/>
      <c r="V173" s="65"/>
      <c r="W173" s="62"/>
      <c r="X173" s="65"/>
      <c r="Y173" s="62"/>
      <c r="Z173" s="65"/>
      <c r="AA173" s="62"/>
      <c r="AB173" s="65"/>
      <c r="AC173" s="62"/>
      <c r="AD173" s="65"/>
      <c r="AE173" s="65"/>
    </row>
    <row r="174" spans="1:31" ht="15.75" customHeight="1" x14ac:dyDescent="0.2">
      <c r="A174" s="71"/>
      <c r="B174" s="71"/>
      <c r="C174" s="237"/>
      <c r="D174" s="249"/>
      <c r="E174" s="249"/>
      <c r="F174" s="249"/>
      <c r="G174" s="244"/>
      <c r="H174" s="244"/>
      <c r="I174" s="244"/>
      <c r="J174" s="244"/>
      <c r="K174" s="244"/>
      <c r="L174" s="62"/>
      <c r="M174" s="62"/>
      <c r="N174" s="65"/>
      <c r="O174" s="62"/>
      <c r="P174" s="65"/>
      <c r="Q174" s="62"/>
      <c r="R174" s="65"/>
      <c r="S174" s="62"/>
      <c r="T174" s="65"/>
      <c r="U174" s="62"/>
      <c r="V174" s="65"/>
      <c r="W174" s="62"/>
      <c r="X174" s="65"/>
      <c r="Y174" s="62"/>
      <c r="Z174" s="65"/>
      <c r="AA174" s="62"/>
      <c r="AB174" s="65"/>
      <c r="AC174" s="62"/>
      <c r="AD174" s="65"/>
      <c r="AE174" s="65"/>
    </row>
    <row r="175" spans="1:31" ht="15.75" customHeight="1" x14ac:dyDescent="0.2">
      <c r="A175" s="71"/>
      <c r="B175" s="71"/>
      <c r="C175" s="237"/>
      <c r="D175" s="249"/>
      <c r="E175" s="249"/>
      <c r="F175" s="249"/>
      <c r="G175" s="244"/>
      <c r="H175" s="244"/>
      <c r="I175" s="244"/>
      <c r="J175" s="244"/>
      <c r="K175" s="244"/>
      <c r="L175" s="62"/>
      <c r="M175" s="62"/>
      <c r="N175" s="65"/>
      <c r="O175" s="62"/>
      <c r="P175" s="65"/>
      <c r="Q175" s="62"/>
      <c r="R175" s="65"/>
      <c r="S175" s="62"/>
      <c r="T175" s="65"/>
      <c r="U175" s="62"/>
      <c r="V175" s="65"/>
      <c r="W175" s="62"/>
      <c r="X175" s="65"/>
      <c r="Y175" s="62"/>
      <c r="Z175" s="65"/>
      <c r="AA175" s="62"/>
      <c r="AB175" s="65"/>
      <c r="AC175" s="62"/>
      <c r="AD175" s="65"/>
      <c r="AE175" s="65"/>
    </row>
    <row r="176" spans="1:31" ht="15.75" customHeight="1" x14ac:dyDescent="0.2">
      <c r="A176" s="71"/>
      <c r="B176" s="71"/>
      <c r="C176" s="237"/>
      <c r="D176" s="249"/>
      <c r="E176" s="249"/>
      <c r="F176" s="249"/>
      <c r="G176" s="244"/>
      <c r="H176" s="244"/>
      <c r="I176" s="244"/>
      <c r="J176" s="244"/>
      <c r="K176" s="244"/>
      <c r="L176" s="62"/>
      <c r="M176" s="62"/>
      <c r="N176" s="65"/>
      <c r="O176" s="62"/>
      <c r="P176" s="65"/>
      <c r="Q176" s="62"/>
      <c r="R176" s="65"/>
      <c r="S176" s="62"/>
      <c r="T176" s="65"/>
      <c r="U176" s="62"/>
      <c r="V176" s="65"/>
      <c r="W176" s="62"/>
      <c r="X176" s="65"/>
      <c r="Y176" s="62"/>
      <c r="Z176" s="65"/>
      <c r="AA176" s="62"/>
      <c r="AB176" s="65"/>
      <c r="AC176" s="62"/>
      <c r="AD176" s="65"/>
      <c r="AE176" s="65"/>
    </row>
    <row r="177" spans="1:31" ht="15.75" customHeight="1" x14ac:dyDescent="0.2">
      <c r="A177" s="51"/>
      <c r="B177" s="51"/>
      <c r="C177" s="237"/>
      <c r="D177" s="250"/>
      <c r="E177" s="250"/>
      <c r="F177" s="250"/>
      <c r="G177" s="238"/>
      <c r="H177" s="238"/>
      <c r="I177" s="238"/>
      <c r="J177" s="238"/>
      <c r="K177" s="238"/>
      <c r="L177" s="62"/>
      <c r="M177" s="62"/>
      <c r="N177" s="65"/>
      <c r="O177" s="62"/>
      <c r="P177" s="65"/>
      <c r="Q177" s="62"/>
      <c r="R177" s="65"/>
      <c r="S177" s="62"/>
      <c r="T177" s="65"/>
      <c r="U177" s="62"/>
      <c r="V177" s="65"/>
      <c r="W177" s="62"/>
      <c r="X177" s="65"/>
      <c r="Y177" s="62"/>
      <c r="Z177" s="65"/>
      <c r="AA177" s="62"/>
      <c r="AB177" s="65"/>
      <c r="AC177" s="62"/>
      <c r="AD177" s="65"/>
      <c r="AE177" s="65"/>
    </row>
    <row r="178" spans="1:31" ht="15.75" customHeight="1" x14ac:dyDescent="0.2">
      <c r="A178" s="51"/>
      <c r="B178" s="51"/>
      <c r="C178" s="237"/>
      <c r="D178" s="250"/>
      <c r="E178" s="250"/>
      <c r="F178" s="250"/>
      <c r="G178" s="238"/>
      <c r="H178" s="238"/>
      <c r="I178" s="238"/>
      <c r="J178" s="238"/>
      <c r="K178" s="238"/>
      <c r="L178" s="62"/>
      <c r="M178" s="62"/>
      <c r="N178" s="65"/>
      <c r="O178" s="62"/>
      <c r="P178" s="65"/>
      <c r="Q178" s="62"/>
      <c r="R178" s="65"/>
      <c r="S178" s="62"/>
      <c r="T178" s="65"/>
      <c r="U178" s="62"/>
      <c r="V178" s="65"/>
      <c r="W178" s="62"/>
      <c r="X178" s="65"/>
      <c r="Y178" s="62"/>
      <c r="Z178" s="65"/>
      <c r="AA178" s="62"/>
      <c r="AB178" s="65"/>
      <c r="AC178" s="62"/>
      <c r="AD178" s="65"/>
      <c r="AE178" s="65"/>
    </row>
    <row r="179" spans="1:31" ht="15.75" customHeight="1" x14ac:dyDescent="0.2">
      <c r="A179" s="51"/>
      <c r="B179" s="51"/>
      <c r="C179" s="243"/>
      <c r="D179" s="238"/>
      <c r="E179" s="238"/>
      <c r="F179" s="238"/>
      <c r="G179" s="238"/>
      <c r="H179" s="238"/>
      <c r="I179" s="238"/>
      <c r="J179" s="238"/>
      <c r="K179" s="238"/>
      <c r="L179" s="62"/>
      <c r="M179" s="62"/>
      <c r="N179" s="65"/>
      <c r="O179" s="62"/>
      <c r="P179" s="65"/>
      <c r="Q179" s="62"/>
      <c r="R179" s="65"/>
      <c r="S179" s="62"/>
      <c r="T179" s="65"/>
      <c r="U179" s="62"/>
      <c r="V179" s="65"/>
      <c r="W179" s="62"/>
      <c r="X179" s="65"/>
      <c r="Y179" s="62"/>
      <c r="Z179" s="65"/>
      <c r="AA179" s="62"/>
      <c r="AB179" s="65"/>
      <c r="AC179" s="62"/>
      <c r="AD179" s="65"/>
      <c r="AE179" s="65"/>
    </row>
    <row r="180" spans="1:31" ht="15.75" customHeight="1" x14ac:dyDescent="0.2">
      <c r="A180" s="51"/>
      <c r="B180" s="51"/>
      <c r="C180" s="243"/>
      <c r="D180" s="238"/>
      <c r="E180" s="238"/>
      <c r="F180" s="238"/>
      <c r="G180" s="238"/>
      <c r="H180" s="238"/>
      <c r="I180" s="238"/>
      <c r="J180" s="238"/>
      <c r="K180" s="238"/>
      <c r="L180" s="62"/>
      <c r="M180" s="62"/>
      <c r="N180" s="65"/>
      <c r="O180" s="62"/>
      <c r="P180" s="65"/>
      <c r="Q180" s="62"/>
      <c r="R180" s="65"/>
      <c r="S180" s="62"/>
      <c r="T180" s="65"/>
      <c r="U180" s="62"/>
      <c r="V180" s="65"/>
      <c r="W180" s="62"/>
      <c r="X180" s="65"/>
      <c r="Y180" s="62"/>
      <c r="Z180" s="65"/>
      <c r="AA180" s="62"/>
      <c r="AB180" s="65"/>
      <c r="AC180" s="62"/>
      <c r="AD180" s="65"/>
      <c r="AE180" s="65"/>
    </row>
    <row r="181" spans="1:31" ht="15.75" customHeight="1" x14ac:dyDescent="0.2">
      <c r="A181" s="51"/>
      <c r="B181" s="51"/>
      <c r="C181" s="243"/>
      <c r="D181" s="238"/>
      <c r="E181" s="238"/>
      <c r="F181" s="238"/>
      <c r="G181" s="238"/>
      <c r="H181" s="238"/>
      <c r="I181" s="238"/>
      <c r="J181" s="238"/>
      <c r="K181" s="238"/>
      <c r="L181" s="62"/>
      <c r="M181" s="62"/>
      <c r="N181" s="65"/>
      <c r="O181" s="62"/>
      <c r="P181" s="65"/>
      <c r="Q181" s="62"/>
      <c r="R181" s="65"/>
      <c r="S181" s="62"/>
      <c r="T181" s="65"/>
      <c r="U181" s="62"/>
      <c r="V181" s="65"/>
      <c r="W181" s="62"/>
      <c r="X181" s="65"/>
      <c r="Y181" s="62"/>
      <c r="Z181" s="65"/>
      <c r="AA181" s="62"/>
      <c r="AB181" s="65"/>
      <c r="AC181" s="62"/>
      <c r="AD181" s="65"/>
      <c r="AE181" s="65"/>
    </row>
    <row r="182" spans="1:31" ht="15.75" customHeight="1" x14ac:dyDescent="0.2">
      <c r="A182" s="51"/>
      <c r="B182" s="51"/>
      <c r="C182" s="243"/>
      <c r="D182" s="238"/>
      <c r="E182" s="238"/>
      <c r="F182" s="238"/>
      <c r="G182" s="238"/>
      <c r="H182" s="238"/>
      <c r="I182" s="238"/>
      <c r="J182" s="238"/>
      <c r="K182" s="238"/>
      <c r="L182" s="62"/>
      <c r="M182" s="62"/>
      <c r="N182" s="65"/>
      <c r="O182" s="62"/>
      <c r="P182" s="65"/>
      <c r="Q182" s="62"/>
      <c r="R182" s="65"/>
      <c r="S182" s="62"/>
      <c r="T182" s="65"/>
      <c r="U182" s="62"/>
      <c r="V182" s="65"/>
      <c r="W182" s="62"/>
      <c r="X182" s="65"/>
      <c r="Y182" s="62"/>
      <c r="Z182" s="65"/>
      <c r="AA182" s="62"/>
      <c r="AB182" s="65"/>
      <c r="AC182" s="62"/>
      <c r="AD182" s="65"/>
      <c r="AE182" s="65"/>
    </row>
    <row r="183" spans="1:31" ht="15.75" customHeight="1" x14ac:dyDescent="0.2">
      <c r="A183" s="51"/>
      <c r="B183" s="51"/>
      <c r="C183" s="243"/>
      <c r="D183" s="238"/>
      <c r="E183" s="238"/>
      <c r="F183" s="238"/>
      <c r="G183" s="238"/>
      <c r="H183" s="238"/>
      <c r="I183" s="238"/>
      <c r="J183" s="238"/>
      <c r="K183" s="238"/>
      <c r="L183" s="62"/>
      <c r="M183" s="62"/>
      <c r="N183" s="65"/>
      <c r="O183" s="62"/>
      <c r="P183" s="65"/>
      <c r="Q183" s="62"/>
      <c r="R183" s="65"/>
      <c r="S183" s="62"/>
      <c r="T183" s="65"/>
      <c r="U183" s="62"/>
      <c r="V183" s="65"/>
      <c r="W183" s="62"/>
      <c r="X183" s="65"/>
      <c r="Y183" s="62"/>
      <c r="Z183" s="65"/>
      <c r="AA183" s="62"/>
      <c r="AB183" s="65"/>
      <c r="AC183" s="62"/>
      <c r="AD183" s="65"/>
      <c r="AE183" s="65"/>
    </row>
    <row r="184" spans="1:31" ht="15.75" customHeight="1" x14ac:dyDescent="0.2">
      <c r="A184" s="51"/>
      <c r="B184" s="51"/>
      <c r="C184" s="243"/>
      <c r="D184" s="238"/>
      <c r="E184" s="238"/>
      <c r="F184" s="238"/>
      <c r="G184" s="238"/>
      <c r="H184" s="238"/>
      <c r="I184" s="238"/>
      <c r="J184" s="238"/>
      <c r="K184" s="238"/>
      <c r="L184" s="62"/>
      <c r="M184" s="62"/>
      <c r="N184" s="65"/>
      <c r="O184" s="62"/>
      <c r="P184" s="65"/>
      <c r="Q184" s="62"/>
      <c r="R184" s="65"/>
      <c r="S184" s="62"/>
      <c r="T184" s="65"/>
      <c r="U184" s="62"/>
      <c r="V184" s="65"/>
      <c r="W184" s="62"/>
      <c r="X184" s="65"/>
      <c r="Y184" s="62"/>
      <c r="Z184" s="65"/>
      <c r="AA184" s="62"/>
      <c r="AB184" s="65"/>
      <c r="AC184" s="62"/>
      <c r="AD184" s="65"/>
      <c r="AE184" s="65"/>
    </row>
    <row r="185" spans="1:31" ht="15.75" customHeight="1" x14ac:dyDescent="0.2">
      <c r="A185" s="51"/>
      <c r="B185" s="51"/>
      <c r="C185" s="243"/>
      <c r="D185" s="250"/>
      <c r="E185" s="250"/>
      <c r="F185" s="250"/>
      <c r="G185" s="238"/>
      <c r="H185" s="238"/>
      <c r="I185" s="238"/>
      <c r="J185" s="238"/>
      <c r="K185" s="238"/>
      <c r="L185" s="62"/>
      <c r="M185" s="62"/>
      <c r="N185" s="65"/>
      <c r="O185" s="62"/>
      <c r="P185" s="65"/>
      <c r="Q185" s="62"/>
      <c r="R185" s="65"/>
      <c r="S185" s="62"/>
      <c r="T185" s="65"/>
      <c r="U185" s="62"/>
      <c r="V185" s="65"/>
      <c r="W185" s="62"/>
      <c r="X185" s="65"/>
      <c r="Y185" s="62"/>
      <c r="Z185" s="65"/>
      <c r="AA185" s="62"/>
      <c r="AB185" s="65"/>
      <c r="AC185" s="62"/>
      <c r="AD185" s="65"/>
      <c r="AE185" s="65"/>
    </row>
    <row r="186" spans="1:31" ht="15.75" customHeight="1" x14ac:dyDescent="0.2">
      <c r="A186" s="51"/>
      <c r="B186" s="51"/>
      <c r="C186" s="243"/>
      <c r="D186" s="250"/>
      <c r="E186" s="250"/>
      <c r="F186" s="250"/>
      <c r="G186" s="238"/>
      <c r="H186" s="238"/>
      <c r="I186" s="238"/>
      <c r="J186" s="238"/>
      <c r="K186" s="238"/>
      <c r="L186" s="62"/>
      <c r="M186" s="62"/>
      <c r="N186" s="65"/>
      <c r="O186" s="62"/>
      <c r="P186" s="65"/>
      <c r="Q186" s="62"/>
      <c r="R186" s="65"/>
      <c r="S186" s="62"/>
      <c r="T186" s="65"/>
      <c r="U186" s="62"/>
      <c r="V186" s="65"/>
      <c r="W186" s="62"/>
      <c r="X186" s="65"/>
      <c r="Y186" s="62"/>
      <c r="Z186" s="65"/>
      <c r="AA186" s="62"/>
      <c r="AB186" s="65"/>
      <c r="AC186" s="62"/>
      <c r="AD186" s="65"/>
      <c r="AE186" s="65"/>
    </row>
    <row r="187" spans="1:31" ht="15.75" customHeight="1" x14ac:dyDescent="0.2">
      <c r="A187" s="51"/>
      <c r="B187" s="51"/>
      <c r="C187" s="243"/>
      <c r="D187" s="250"/>
      <c r="E187" s="250"/>
      <c r="F187" s="250"/>
      <c r="G187" s="238"/>
      <c r="H187" s="238"/>
      <c r="I187" s="238"/>
      <c r="J187" s="238"/>
      <c r="K187" s="238"/>
      <c r="L187" s="62"/>
      <c r="M187" s="62"/>
      <c r="N187" s="65"/>
      <c r="O187" s="62"/>
      <c r="P187" s="65"/>
      <c r="Q187" s="62"/>
      <c r="R187" s="65"/>
      <c r="S187" s="62"/>
      <c r="T187" s="65"/>
      <c r="U187" s="62"/>
      <c r="V187" s="65"/>
      <c r="W187" s="62"/>
      <c r="X187" s="65"/>
      <c r="Y187" s="62"/>
      <c r="Z187" s="65"/>
      <c r="AA187" s="62"/>
      <c r="AB187" s="65"/>
      <c r="AC187" s="62"/>
      <c r="AD187" s="65"/>
      <c r="AE187" s="65"/>
    </row>
    <row r="188" spans="1:31" ht="15.75" customHeight="1" x14ac:dyDescent="0.2">
      <c r="A188" s="51"/>
      <c r="B188" s="51"/>
      <c r="C188" s="243"/>
      <c r="D188" s="250"/>
      <c r="E188" s="250"/>
      <c r="F188" s="250"/>
      <c r="G188" s="238"/>
      <c r="H188" s="238"/>
      <c r="I188" s="238"/>
      <c r="J188" s="238"/>
      <c r="K188" s="238"/>
      <c r="L188" s="62"/>
      <c r="M188" s="62"/>
      <c r="N188" s="65"/>
      <c r="O188" s="62"/>
      <c r="P188" s="65"/>
      <c r="Q188" s="62"/>
      <c r="R188" s="65"/>
      <c r="S188" s="62"/>
      <c r="T188" s="65"/>
      <c r="U188" s="62"/>
      <c r="V188" s="65"/>
      <c r="W188" s="62"/>
      <c r="X188" s="65"/>
      <c r="Y188" s="62"/>
      <c r="Z188" s="65"/>
      <c r="AA188" s="62"/>
      <c r="AB188" s="65"/>
      <c r="AC188" s="62"/>
      <c r="AD188" s="65"/>
      <c r="AE188" s="65"/>
    </row>
    <row r="189" spans="1:31" ht="15.75" customHeight="1" x14ac:dyDescent="0.2">
      <c r="A189" s="51"/>
      <c r="B189" s="51"/>
      <c r="C189" s="243"/>
      <c r="D189" s="250"/>
      <c r="E189" s="250"/>
      <c r="F189" s="250"/>
      <c r="G189" s="238"/>
      <c r="H189" s="238"/>
      <c r="I189" s="238"/>
      <c r="J189" s="238"/>
      <c r="K189" s="238"/>
      <c r="L189" s="62"/>
      <c r="M189" s="62"/>
      <c r="N189" s="65"/>
      <c r="O189" s="62"/>
      <c r="P189" s="65"/>
      <c r="Q189" s="62"/>
      <c r="R189" s="65"/>
      <c r="S189" s="62"/>
      <c r="T189" s="65"/>
      <c r="U189" s="62"/>
      <c r="V189" s="65"/>
      <c r="W189" s="62"/>
      <c r="X189" s="65"/>
      <c r="Y189" s="62"/>
      <c r="Z189" s="65"/>
      <c r="AA189" s="62"/>
      <c r="AB189" s="65"/>
      <c r="AC189" s="62"/>
      <c r="AD189" s="65"/>
      <c r="AE189" s="65"/>
    </row>
    <row r="190" spans="1:31" ht="15.75" customHeight="1" x14ac:dyDescent="0.2">
      <c r="A190" s="51"/>
      <c r="B190" s="51"/>
      <c r="C190" s="243"/>
      <c r="D190" s="250"/>
      <c r="E190" s="250"/>
      <c r="F190" s="250"/>
      <c r="G190" s="238"/>
      <c r="H190" s="238"/>
      <c r="I190" s="238"/>
      <c r="J190" s="238"/>
      <c r="K190" s="238"/>
      <c r="L190" s="62"/>
      <c r="M190" s="62"/>
      <c r="N190" s="65"/>
      <c r="O190" s="62"/>
      <c r="P190" s="65"/>
      <c r="Q190" s="62"/>
      <c r="R190" s="65"/>
      <c r="S190" s="62"/>
      <c r="T190" s="65"/>
      <c r="U190" s="62"/>
      <c r="V190" s="65"/>
      <c r="W190" s="62"/>
      <c r="X190" s="65"/>
      <c r="Y190" s="62"/>
      <c r="Z190" s="65"/>
      <c r="AA190" s="62"/>
      <c r="AB190" s="65"/>
      <c r="AC190" s="62"/>
      <c r="AD190" s="65"/>
      <c r="AE190" s="65"/>
    </row>
    <row r="191" spans="1:31" ht="15.75" customHeight="1" x14ac:dyDescent="0.2">
      <c r="A191" s="51"/>
      <c r="B191" s="51"/>
      <c r="C191" s="237"/>
      <c r="D191" s="238"/>
      <c r="E191" s="238"/>
      <c r="F191" s="238"/>
      <c r="G191" s="244"/>
      <c r="H191" s="244"/>
      <c r="I191" s="244"/>
      <c r="J191" s="244"/>
      <c r="K191" s="244"/>
      <c r="L191" s="62"/>
      <c r="M191" s="62"/>
      <c r="N191" s="65"/>
      <c r="O191" s="62"/>
      <c r="P191" s="65"/>
      <c r="Q191" s="62"/>
      <c r="R191" s="65"/>
      <c r="S191" s="62"/>
      <c r="T191" s="65"/>
      <c r="U191" s="62"/>
      <c r="V191" s="65"/>
      <c r="W191" s="62"/>
      <c r="X191" s="65"/>
      <c r="Y191" s="62"/>
      <c r="Z191" s="65"/>
      <c r="AA191" s="62"/>
      <c r="AB191" s="65"/>
      <c r="AC191" s="62"/>
      <c r="AD191" s="65"/>
      <c r="AE191" s="65"/>
    </row>
    <row r="192" spans="1:31" ht="15.75" customHeight="1" x14ac:dyDescent="0.2">
      <c r="A192" s="51"/>
      <c r="B192" s="51"/>
      <c r="C192" s="237"/>
      <c r="D192" s="238"/>
      <c r="E192" s="238"/>
      <c r="F192" s="238"/>
      <c r="G192" s="244"/>
      <c r="H192" s="244"/>
      <c r="I192" s="244"/>
      <c r="J192" s="244"/>
      <c r="K192" s="244"/>
      <c r="L192" s="62"/>
      <c r="M192" s="62"/>
      <c r="N192" s="65"/>
      <c r="O192" s="62"/>
      <c r="P192" s="65"/>
      <c r="Q192" s="62"/>
      <c r="R192" s="65"/>
      <c r="S192" s="62"/>
      <c r="T192" s="65"/>
      <c r="U192" s="62"/>
      <c r="V192" s="65"/>
      <c r="W192" s="62"/>
      <c r="X192" s="65"/>
      <c r="Y192" s="62"/>
      <c r="Z192" s="65"/>
      <c r="AA192" s="62"/>
      <c r="AB192" s="65"/>
      <c r="AC192" s="62"/>
      <c r="AD192" s="65"/>
      <c r="AE192" s="65"/>
    </row>
    <row r="193" spans="1:31" ht="15.75" customHeight="1" x14ac:dyDescent="0.2">
      <c r="A193" s="51"/>
      <c r="B193" s="51"/>
      <c r="C193" s="237"/>
      <c r="D193" s="238"/>
      <c r="E193" s="238"/>
      <c r="F193" s="238"/>
      <c r="G193" s="244"/>
      <c r="H193" s="244"/>
      <c r="I193" s="244"/>
      <c r="J193" s="244"/>
      <c r="K193" s="244"/>
      <c r="L193" s="62"/>
      <c r="M193" s="62"/>
      <c r="N193" s="65"/>
      <c r="O193" s="62"/>
      <c r="P193" s="65"/>
      <c r="Q193" s="62"/>
      <c r="R193" s="65"/>
      <c r="S193" s="62"/>
      <c r="T193" s="65"/>
      <c r="U193" s="62"/>
      <c r="V193" s="65"/>
      <c r="W193" s="62"/>
      <c r="X193" s="65"/>
      <c r="Y193" s="62"/>
      <c r="Z193" s="65"/>
      <c r="AA193" s="62"/>
      <c r="AB193" s="65"/>
      <c r="AC193" s="62"/>
      <c r="AD193" s="65"/>
      <c r="AE193" s="65"/>
    </row>
    <row r="194" spans="1:31" ht="15.75" customHeight="1" x14ac:dyDescent="0.2">
      <c r="A194" s="51"/>
      <c r="B194" s="51"/>
      <c r="C194" s="237"/>
      <c r="D194" s="238"/>
      <c r="E194" s="238"/>
      <c r="F194" s="238"/>
      <c r="G194" s="244"/>
      <c r="H194" s="244"/>
      <c r="I194" s="244"/>
      <c r="J194" s="244"/>
      <c r="K194" s="244"/>
      <c r="L194" s="62"/>
      <c r="M194" s="62"/>
      <c r="N194" s="65"/>
      <c r="O194" s="62"/>
      <c r="P194" s="65"/>
      <c r="Q194" s="62"/>
      <c r="R194" s="65"/>
      <c r="S194" s="62"/>
      <c r="T194" s="65"/>
      <c r="U194" s="62"/>
      <c r="V194" s="65"/>
      <c r="W194" s="62"/>
      <c r="X194" s="65"/>
      <c r="Y194" s="62"/>
      <c r="Z194" s="65"/>
      <c r="AA194" s="62"/>
      <c r="AB194" s="65"/>
      <c r="AC194" s="62"/>
      <c r="AD194" s="65"/>
      <c r="AE194" s="65"/>
    </row>
    <row r="195" spans="1:31" ht="15.75" customHeight="1" x14ac:dyDescent="0.2">
      <c r="A195" s="51"/>
      <c r="B195" s="51"/>
      <c r="C195" s="237"/>
      <c r="D195" s="238"/>
      <c r="E195" s="238"/>
      <c r="F195" s="238"/>
      <c r="G195" s="244"/>
      <c r="H195" s="244"/>
      <c r="I195" s="244"/>
      <c r="J195" s="244"/>
      <c r="K195" s="244"/>
      <c r="L195" s="62"/>
      <c r="M195" s="62"/>
      <c r="N195" s="65"/>
      <c r="O195" s="62"/>
      <c r="P195" s="65"/>
      <c r="Q195" s="62"/>
      <c r="R195" s="65"/>
      <c r="S195" s="62"/>
      <c r="T195" s="65"/>
      <c r="U195" s="62"/>
      <c r="V195" s="65"/>
      <c r="W195" s="62"/>
      <c r="X195" s="65"/>
      <c r="Y195" s="62"/>
      <c r="Z195" s="65"/>
      <c r="AA195" s="62"/>
      <c r="AB195" s="65"/>
      <c r="AC195" s="62"/>
      <c r="AD195" s="65"/>
      <c r="AE195" s="65"/>
    </row>
    <row r="196" spans="1:31" ht="15.75" customHeight="1" x14ac:dyDescent="0.2">
      <c r="A196" s="51"/>
      <c r="B196" s="51"/>
      <c r="C196" s="237"/>
      <c r="D196" s="238"/>
      <c r="E196" s="238"/>
      <c r="F196" s="238"/>
      <c r="G196" s="244"/>
      <c r="H196" s="244"/>
      <c r="I196" s="244"/>
      <c r="J196" s="244"/>
      <c r="K196" s="244"/>
      <c r="L196" s="62"/>
      <c r="M196" s="62"/>
      <c r="N196" s="65"/>
      <c r="O196" s="62"/>
      <c r="P196" s="65"/>
      <c r="Q196" s="62"/>
      <c r="R196" s="65"/>
      <c r="S196" s="62"/>
      <c r="T196" s="65"/>
      <c r="U196" s="62"/>
      <c r="V196" s="65"/>
      <c r="W196" s="62"/>
      <c r="X196" s="65"/>
      <c r="Y196" s="62"/>
      <c r="Z196" s="65"/>
      <c r="AA196" s="62"/>
      <c r="AB196" s="65"/>
      <c r="AC196" s="62"/>
      <c r="AD196" s="65"/>
      <c r="AE196" s="65"/>
    </row>
    <row r="197" spans="1:31" ht="15.75" customHeight="1" x14ac:dyDescent="0.2">
      <c r="A197" s="51"/>
      <c r="B197" s="51"/>
      <c r="C197" s="237"/>
      <c r="D197" s="238"/>
      <c r="E197" s="238"/>
      <c r="F197" s="238"/>
      <c r="G197" s="244"/>
      <c r="H197" s="244"/>
      <c r="I197" s="244"/>
      <c r="J197" s="244"/>
      <c r="K197" s="244"/>
      <c r="L197" s="62"/>
      <c r="M197" s="62"/>
      <c r="N197" s="65"/>
      <c r="O197" s="62"/>
      <c r="P197" s="65"/>
      <c r="Q197" s="62"/>
      <c r="R197" s="65"/>
      <c r="S197" s="62"/>
      <c r="T197" s="65"/>
      <c r="U197" s="62"/>
      <c r="V197" s="65"/>
      <c r="W197" s="62"/>
      <c r="X197" s="65"/>
      <c r="Y197" s="62"/>
      <c r="Z197" s="65"/>
      <c r="AA197" s="62"/>
      <c r="AB197" s="65"/>
      <c r="AC197" s="62"/>
      <c r="AD197" s="65"/>
      <c r="AE197" s="65"/>
    </row>
    <row r="198" spans="1:31" ht="15.75" customHeight="1" x14ac:dyDescent="0.2">
      <c r="A198" s="51"/>
      <c r="B198" s="51"/>
      <c r="C198" s="237"/>
      <c r="D198" s="238"/>
      <c r="E198" s="238"/>
      <c r="F198" s="238"/>
      <c r="G198" s="244"/>
      <c r="H198" s="244"/>
      <c r="I198" s="244"/>
      <c r="J198" s="244"/>
      <c r="K198" s="244"/>
      <c r="L198" s="62"/>
      <c r="M198" s="62"/>
      <c r="N198" s="65"/>
      <c r="O198" s="62"/>
      <c r="P198" s="65"/>
      <c r="Q198" s="62"/>
      <c r="R198" s="65"/>
      <c r="S198" s="62"/>
      <c r="T198" s="65"/>
      <c r="U198" s="62"/>
      <c r="V198" s="65"/>
      <c r="W198" s="62"/>
      <c r="X198" s="65"/>
      <c r="Y198" s="62"/>
      <c r="Z198" s="65"/>
      <c r="AA198" s="62"/>
      <c r="AB198" s="65"/>
      <c r="AC198" s="62"/>
      <c r="AD198" s="65"/>
      <c r="AE198" s="65"/>
    </row>
    <row r="199" spans="1:31" ht="15.75" customHeight="1" x14ac:dyDescent="0.2">
      <c r="A199" s="51"/>
      <c r="B199" s="51"/>
      <c r="C199" s="237"/>
      <c r="D199" s="238"/>
      <c r="E199" s="238"/>
      <c r="F199" s="238"/>
      <c r="G199" s="244"/>
      <c r="H199" s="244"/>
      <c r="I199" s="244"/>
      <c r="J199" s="244"/>
      <c r="K199" s="244"/>
      <c r="L199" s="65"/>
      <c r="M199" s="65"/>
      <c r="N199" s="65"/>
      <c r="O199" s="65"/>
      <c r="P199" s="65"/>
      <c r="Q199" s="65"/>
      <c r="R199" s="65"/>
      <c r="S199" s="65"/>
      <c r="T199" s="65"/>
      <c r="U199" s="65"/>
      <c r="V199" s="65"/>
      <c r="W199" s="65"/>
      <c r="X199" s="65"/>
      <c r="Y199" s="65"/>
      <c r="Z199" s="65"/>
      <c r="AA199" s="65"/>
      <c r="AB199" s="65"/>
      <c r="AC199" s="65"/>
      <c r="AD199" s="65"/>
      <c r="AE199" s="65"/>
    </row>
    <row r="200" spans="1:31" ht="15.75" customHeight="1" x14ac:dyDescent="0.2">
      <c r="A200" s="51"/>
      <c r="B200" s="51"/>
      <c r="C200" s="237"/>
      <c r="D200" s="238"/>
      <c r="E200" s="238"/>
      <c r="F200" s="238"/>
      <c r="G200" s="244"/>
      <c r="H200" s="244"/>
      <c r="I200" s="244"/>
      <c r="J200" s="244"/>
      <c r="K200" s="244"/>
      <c r="L200" s="65"/>
      <c r="M200" s="65"/>
      <c r="N200" s="65"/>
      <c r="O200" s="65"/>
      <c r="P200" s="65"/>
      <c r="Q200" s="65"/>
      <c r="R200" s="65"/>
      <c r="S200" s="65"/>
      <c r="T200" s="65"/>
      <c r="U200" s="65"/>
      <c r="V200" s="65"/>
      <c r="W200" s="65"/>
      <c r="X200" s="65"/>
      <c r="Y200" s="65"/>
      <c r="Z200" s="65"/>
      <c r="AA200" s="65"/>
      <c r="AB200" s="65"/>
      <c r="AC200" s="65"/>
      <c r="AD200" s="65"/>
      <c r="AE200" s="65"/>
    </row>
    <row r="201" spans="1:31" ht="15.75" customHeight="1" x14ac:dyDescent="0.2">
      <c r="A201" s="51"/>
      <c r="B201" s="51"/>
      <c r="C201" s="237"/>
      <c r="D201" s="238"/>
      <c r="E201" s="238"/>
      <c r="F201" s="238"/>
      <c r="G201" s="244"/>
      <c r="H201" s="244"/>
      <c r="I201" s="244"/>
      <c r="J201" s="244"/>
      <c r="K201" s="244"/>
      <c r="L201" s="65"/>
      <c r="M201" s="65"/>
      <c r="N201" s="65"/>
      <c r="O201" s="65"/>
      <c r="P201" s="65"/>
      <c r="Q201" s="65"/>
      <c r="R201" s="65"/>
      <c r="S201" s="65"/>
      <c r="T201" s="65"/>
      <c r="U201" s="65"/>
      <c r="V201" s="65"/>
      <c r="W201" s="65"/>
      <c r="X201" s="65"/>
      <c r="Y201" s="65"/>
      <c r="Z201" s="65"/>
      <c r="AA201" s="65"/>
      <c r="AB201" s="65"/>
      <c r="AC201" s="65"/>
      <c r="AD201" s="65"/>
      <c r="AE201" s="65"/>
    </row>
    <row r="202" spans="1:31" ht="15.75" customHeight="1" x14ac:dyDescent="0.2">
      <c r="A202" s="51"/>
      <c r="B202" s="51"/>
      <c r="C202" s="237"/>
      <c r="D202" s="238"/>
      <c r="E202" s="238"/>
      <c r="F202" s="238"/>
      <c r="G202" s="244"/>
      <c r="H202" s="244"/>
      <c r="I202" s="244"/>
      <c r="J202" s="244"/>
      <c r="K202" s="244"/>
      <c r="L202" s="65"/>
      <c r="M202" s="65"/>
      <c r="N202" s="65"/>
      <c r="O202" s="65"/>
      <c r="P202" s="65"/>
      <c r="Q202" s="65"/>
      <c r="R202" s="65"/>
      <c r="S202" s="65"/>
      <c r="T202" s="65"/>
      <c r="U202" s="65"/>
      <c r="V202" s="65"/>
      <c r="W202" s="65"/>
      <c r="X202" s="65"/>
      <c r="Y202" s="65"/>
      <c r="Z202" s="65"/>
      <c r="AA202" s="65"/>
      <c r="AB202" s="65"/>
      <c r="AC202" s="65"/>
      <c r="AD202" s="65"/>
      <c r="AE202" s="65"/>
    </row>
    <row r="203" spans="1:31" ht="15.75" customHeight="1" x14ac:dyDescent="0.2">
      <c r="A203" s="51"/>
      <c r="B203" s="51"/>
      <c r="C203" s="237"/>
      <c r="D203" s="238"/>
      <c r="E203" s="238"/>
      <c r="F203" s="238"/>
      <c r="G203" s="244"/>
      <c r="H203" s="244"/>
      <c r="I203" s="244"/>
      <c r="J203" s="244"/>
      <c r="K203" s="244"/>
      <c r="L203" s="65"/>
      <c r="M203" s="65"/>
      <c r="N203" s="65"/>
      <c r="O203" s="65"/>
      <c r="P203" s="65"/>
      <c r="Q203" s="65"/>
      <c r="R203" s="65"/>
      <c r="S203" s="65"/>
      <c r="T203" s="65"/>
      <c r="U203" s="65"/>
      <c r="V203" s="65"/>
      <c r="W203" s="65"/>
      <c r="X203" s="65"/>
      <c r="Y203" s="65"/>
      <c r="Z203" s="65"/>
      <c r="AA203" s="65"/>
      <c r="AB203" s="65"/>
      <c r="AC203" s="65"/>
      <c r="AD203" s="65"/>
      <c r="AE203" s="65"/>
    </row>
    <row r="204" spans="1:31" ht="15.75" customHeight="1" x14ac:dyDescent="0.2">
      <c r="A204" s="51"/>
      <c r="B204" s="51"/>
      <c r="C204" s="237"/>
      <c r="D204" s="238"/>
      <c r="E204" s="238"/>
      <c r="F204" s="238"/>
      <c r="G204" s="244"/>
      <c r="H204" s="244"/>
      <c r="I204" s="244"/>
      <c r="J204" s="244"/>
      <c r="K204" s="244"/>
      <c r="L204" s="65"/>
      <c r="M204" s="65"/>
      <c r="N204" s="65"/>
      <c r="O204" s="65"/>
      <c r="P204" s="65"/>
      <c r="Q204" s="65"/>
      <c r="R204" s="65"/>
      <c r="S204" s="65"/>
      <c r="T204" s="65"/>
      <c r="U204" s="65"/>
      <c r="V204" s="65"/>
      <c r="W204" s="65"/>
      <c r="X204" s="65"/>
      <c r="Y204" s="65"/>
      <c r="Z204" s="65"/>
      <c r="AA204" s="65"/>
      <c r="AB204" s="65"/>
      <c r="AC204" s="65"/>
      <c r="AD204" s="65"/>
      <c r="AE204" s="65"/>
    </row>
    <row r="205" spans="1:31" ht="15.75" customHeight="1" x14ac:dyDescent="0.2">
      <c r="A205" s="51"/>
      <c r="B205" s="51"/>
      <c r="C205" s="237"/>
      <c r="D205" s="238"/>
      <c r="E205" s="238"/>
      <c r="F205" s="238"/>
      <c r="G205" s="244"/>
      <c r="H205" s="244"/>
      <c r="I205" s="244"/>
      <c r="J205" s="244"/>
      <c r="K205" s="244"/>
      <c r="L205" s="65"/>
      <c r="M205" s="65"/>
      <c r="N205" s="65"/>
      <c r="O205" s="65"/>
      <c r="P205" s="65"/>
      <c r="Q205" s="65"/>
      <c r="R205" s="65"/>
      <c r="S205" s="65"/>
      <c r="T205" s="65"/>
      <c r="U205" s="65"/>
      <c r="V205" s="65"/>
      <c r="W205" s="65"/>
      <c r="X205" s="65"/>
      <c r="Y205" s="65"/>
      <c r="Z205" s="65"/>
      <c r="AA205" s="65"/>
      <c r="AB205" s="65"/>
      <c r="AC205" s="65"/>
      <c r="AD205" s="65"/>
      <c r="AE205" s="65"/>
    </row>
    <row r="206" spans="1:31" ht="15.75" customHeight="1" x14ac:dyDescent="0.2">
      <c r="A206" s="51"/>
      <c r="B206" s="51"/>
      <c r="C206" s="237"/>
      <c r="D206" s="238"/>
      <c r="E206" s="238"/>
      <c r="F206" s="238"/>
      <c r="G206" s="244"/>
      <c r="H206" s="244"/>
      <c r="I206" s="244"/>
      <c r="J206" s="244"/>
      <c r="K206" s="244"/>
      <c r="L206" s="65"/>
      <c r="M206" s="65"/>
      <c r="N206" s="65"/>
      <c r="O206" s="65"/>
      <c r="P206" s="65"/>
      <c r="Q206" s="65"/>
      <c r="R206" s="65"/>
      <c r="S206" s="65"/>
      <c r="T206" s="65"/>
      <c r="U206" s="65"/>
      <c r="V206" s="65"/>
      <c r="W206" s="65"/>
      <c r="X206" s="65"/>
      <c r="Y206" s="65"/>
      <c r="Z206" s="65"/>
      <c r="AA206" s="65"/>
      <c r="AB206" s="65"/>
      <c r="AC206" s="65"/>
      <c r="AD206" s="65"/>
      <c r="AE206" s="65"/>
    </row>
    <row r="207" spans="1:31" ht="15.75" customHeight="1" x14ac:dyDescent="0.2">
      <c r="A207" s="51"/>
      <c r="B207" s="51"/>
      <c r="C207" s="237"/>
      <c r="D207" s="238"/>
      <c r="E207" s="238"/>
      <c r="F207" s="238"/>
      <c r="G207" s="244"/>
      <c r="H207" s="244"/>
      <c r="I207" s="244"/>
      <c r="J207" s="244"/>
      <c r="K207" s="244"/>
      <c r="L207" s="65"/>
      <c r="M207" s="65"/>
      <c r="N207" s="65"/>
      <c r="O207" s="65"/>
      <c r="P207" s="65"/>
      <c r="Q207" s="65"/>
      <c r="R207" s="65"/>
      <c r="S207" s="65"/>
      <c r="T207" s="65"/>
      <c r="U207" s="65"/>
      <c r="V207" s="65"/>
      <c r="W207" s="65"/>
      <c r="X207" s="65"/>
      <c r="Y207" s="65"/>
      <c r="Z207" s="65"/>
      <c r="AA207" s="65"/>
      <c r="AB207" s="65"/>
      <c r="AC207" s="65"/>
      <c r="AD207" s="65"/>
      <c r="AE207" s="65"/>
    </row>
    <row r="208" spans="1:31" ht="15.75" customHeight="1" x14ac:dyDescent="0.2">
      <c r="A208" s="51"/>
      <c r="B208" s="51"/>
      <c r="C208" s="237"/>
      <c r="D208" s="238"/>
      <c r="E208" s="238"/>
      <c r="F208" s="238"/>
      <c r="G208" s="244"/>
      <c r="H208" s="244"/>
      <c r="I208" s="244"/>
      <c r="J208" s="244"/>
      <c r="K208" s="244"/>
      <c r="L208" s="65"/>
      <c r="M208" s="65"/>
      <c r="N208" s="65"/>
      <c r="O208" s="65"/>
      <c r="P208" s="65"/>
      <c r="Q208" s="65"/>
      <c r="R208" s="65"/>
      <c r="S208" s="65"/>
      <c r="T208" s="65"/>
      <c r="U208" s="65"/>
      <c r="V208" s="65"/>
      <c r="W208" s="65"/>
      <c r="X208" s="65"/>
      <c r="Y208" s="65"/>
      <c r="Z208" s="65"/>
      <c r="AA208" s="65"/>
      <c r="AB208" s="65"/>
      <c r="AC208" s="65"/>
      <c r="AD208" s="65"/>
      <c r="AE208" s="65"/>
    </row>
    <row r="209" spans="1:31" ht="15.75" customHeight="1" x14ac:dyDescent="0.2">
      <c r="A209" s="51"/>
      <c r="B209" s="51"/>
      <c r="C209" s="237"/>
      <c r="D209" s="238"/>
      <c r="E209" s="238"/>
      <c r="F209" s="238"/>
      <c r="G209" s="244"/>
      <c r="H209" s="244"/>
      <c r="I209" s="244"/>
      <c r="J209" s="244"/>
      <c r="K209" s="244"/>
      <c r="L209" s="65"/>
      <c r="M209" s="65"/>
      <c r="N209" s="65"/>
      <c r="O209" s="65"/>
      <c r="P209" s="65"/>
      <c r="Q209" s="65"/>
      <c r="R209" s="65"/>
      <c r="S209" s="65"/>
      <c r="T209" s="65"/>
      <c r="U209" s="65"/>
      <c r="V209" s="65"/>
      <c r="W209" s="65"/>
      <c r="X209" s="65"/>
      <c r="Y209" s="65"/>
      <c r="Z209" s="65"/>
      <c r="AA209" s="65"/>
      <c r="AB209" s="65"/>
      <c r="AC209" s="65"/>
      <c r="AD209" s="65"/>
      <c r="AE209" s="65"/>
    </row>
    <row r="210" spans="1:31" ht="15.75" customHeight="1" x14ac:dyDescent="0.2">
      <c r="A210" s="51"/>
      <c r="B210" s="51"/>
      <c r="C210" s="237"/>
      <c r="D210" s="238"/>
      <c r="E210" s="238"/>
      <c r="F210" s="238"/>
      <c r="G210" s="244"/>
      <c r="H210" s="244"/>
      <c r="I210" s="244"/>
      <c r="J210" s="244"/>
      <c r="K210" s="244"/>
      <c r="L210" s="65"/>
      <c r="M210" s="65"/>
      <c r="N210" s="65"/>
      <c r="O210" s="65"/>
      <c r="P210" s="65"/>
      <c r="Q210" s="65"/>
      <c r="R210" s="65"/>
      <c r="S210" s="65"/>
      <c r="T210" s="65"/>
      <c r="U210" s="65"/>
      <c r="V210" s="65"/>
      <c r="W210" s="65"/>
      <c r="X210" s="65"/>
      <c r="Y210" s="65"/>
      <c r="Z210" s="65"/>
      <c r="AA210" s="65"/>
      <c r="AB210" s="65"/>
      <c r="AC210" s="65"/>
      <c r="AD210" s="65"/>
      <c r="AE210" s="65"/>
    </row>
    <row r="211" spans="1:31" ht="15.75" customHeight="1" x14ac:dyDescent="0.2">
      <c r="A211" s="51"/>
      <c r="B211" s="51"/>
      <c r="C211" s="237"/>
      <c r="D211" s="238"/>
      <c r="E211" s="238"/>
      <c r="F211" s="238"/>
      <c r="G211" s="244"/>
      <c r="H211" s="244"/>
      <c r="I211" s="244"/>
      <c r="J211" s="244"/>
      <c r="K211" s="244"/>
      <c r="L211" s="65"/>
      <c r="M211" s="65"/>
      <c r="N211" s="65"/>
      <c r="O211" s="65"/>
      <c r="P211" s="65"/>
      <c r="Q211" s="65"/>
      <c r="R211" s="65"/>
      <c r="S211" s="65"/>
      <c r="T211" s="65"/>
      <c r="U211" s="65"/>
      <c r="V211" s="65"/>
      <c r="W211" s="65"/>
      <c r="X211" s="65"/>
      <c r="Y211" s="65"/>
      <c r="Z211" s="65"/>
      <c r="AA211" s="65"/>
      <c r="AB211" s="65"/>
      <c r="AC211" s="65"/>
      <c r="AD211" s="65"/>
      <c r="AE211" s="65"/>
    </row>
    <row r="212" spans="1:31" ht="15.75" customHeight="1" x14ac:dyDescent="0.2">
      <c r="A212" s="51"/>
      <c r="B212" s="51"/>
      <c r="C212" s="237"/>
      <c r="D212" s="238"/>
      <c r="E212" s="238"/>
      <c r="F212" s="238"/>
      <c r="G212" s="244"/>
      <c r="H212" s="244"/>
      <c r="I212" s="244"/>
      <c r="J212" s="244"/>
      <c r="K212" s="244"/>
      <c r="L212" s="65"/>
      <c r="M212" s="65"/>
      <c r="N212" s="65"/>
      <c r="O212" s="65"/>
      <c r="P212" s="65"/>
      <c r="Q212" s="65"/>
      <c r="R212" s="65"/>
      <c r="S212" s="65"/>
      <c r="T212" s="65"/>
      <c r="U212" s="65"/>
      <c r="V212" s="65"/>
      <c r="W212" s="65"/>
      <c r="X212" s="65"/>
      <c r="Y212" s="65"/>
      <c r="Z212" s="65"/>
      <c r="AA212" s="65"/>
      <c r="AB212" s="65"/>
      <c r="AC212" s="65"/>
      <c r="AD212" s="65"/>
      <c r="AE212" s="65"/>
    </row>
    <row r="213" spans="1:31" ht="15.75" customHeight="1" x14ac:dyDescent="0.2">
      <c r="A213" s="51"/>
      <c r="B213" s="51"/>
      <c r="C213" s="237"/>
      <c r="D213" s="238"/>
      <c r="E213" s="238"/>
      <c r="F213" s="238"/>
      <c r="G213" s="244"/>
      <c r="H213" s="244"/>
      <c r="I213" s="244"/>
      <c r="J213" s="244"/>
      <c r="K213" s="244"/>
      <c r="L213" s="65"/>
      <c r="M213" s="65"/>
      <c r="N213" s="65"/>
      <c r="O213" s="65"/>
      <c r="P213" s="65"/>
      <c r="Q213" s="65"/>
      <c r="R213" s="65"/>
      <c r="S213" s="65"/>
      <c r="T213" s="65"/>
      <c r="U213" s="65"/>
      <c r="V213" s="65"/>
      <c r="W213" s="65"/>
      <c r="X213" s="65"/>
      <c r="Y213" s="65"/>
      <c r="Z213" s="65"/>
      <c r="AA213" s="65"/>
      <c r="AB213" s="65"/>
      <c r="AC213" s="65"/>
      <c r="AD213" s="65"/>
      <c r="AE213" s="65"/>
    </row>
    <row r="214" spans="1:31" ht="15.75" customHeight="1" x14ac:dyDescent="0.2">
      <c r="A214" s="51"/>
      <c r="B214" s="51"/>
      <c r="C214" s="237"/>
      <c r="D214" s="238"/>
      <c r="E214" s="238"/>
      <c r="F214" s="238"/>
      <c r="G214" s="244"/>
      <c r="H214" s="244"/>
      <c r="I214" s="244"/>
      <c r="J214" s="244"/>
      <c r="K214" s="244"/>
      <c r="L214" s="65"/>
      <c r="M214" s="65"/>
      <c r="N214" s="65"/>
      <c r="O214" s="65"/>
      <c r="P214" s="65"/>
      <c r="Q214" s="65"/>
      <c r="R214" s="65"/>
      <c r="S214" s="65"/>
      <c r="T214" s="65"/>
      <c r="U214" s="65"/>
      <c r="V214" s="65"/>
      <c r="W214" s="65"/>
      <c r="X214" s="65"/>
      <c r="Y214" s="65"/>
      <c r="Z214" s="65"/>
      <c r="AA214" s="65"/>
      <c r="AB214" s="65"/>
      <c r="AC214" s="65"/>
      <c r="AD214" s="65"/>
      <c r="AE214" s="65"/>
    </row>
    <row r="215" spans="1:31" ht="15.75" customHeight="1" x14ac:dyDescent="0.2">
      <c r="A215" s="51"/>
      <c r="B215" s="51"/>
      <c r="C215" s="237"/>
      <c r="D215" s="238"/>
      <c r="E215" s="238"/>
      <c r="F215" s="238"/>
      <c r="G215" s="244"/>
      <c r="H215" s="244"/>
      <c r="I215" s="244"/>
      <c r="J215" s="244"/>
      <c r="K215" s="244"/>
      <c r="L215" s="65"/>
      <c r="M215" s="65"/>
      <c r="N215" s="65"/>
      <c r="O215" s="65"/>
      <c r="P215" s="65"/>
      <c r="Q215" s="65"/>
      <c r="R215" s="65"/>
      <c r="S215" s="65"/>
      <c r="T215" s="65"/>
      <c r="U215" s="65"/>
      <c r="V215" s="65"/>
      <c r="W215" s="65"/>
      <c r="X215" s="65"/>
      <c r="Y215" s="65"/>
      <c r="Z215" s="65"/>
      <c r="AA215" s="65"/>
      <c r="AB215" s="65"/>
      <c r="AC215" s="65"/>
      <c r="AD215" s="65"/>
      <c r="AE215" s="65"/>
    </row>
    <row r="216" spans="1:31" ht="15.75" customHeight="1" x14ac:dyDescent="0.2">
      <c r="A216" s="51"/>
      <c r="B216" s="51"/>
      <c r="C216" s="237"/>
      <c r="D216" s="238"/>
      <c r="E216" s="238"/>
      <c r="F216" s="238"/>
      <c r="G216" s="244"/>
      <c r="H216" s="244"/>
      <c r="I216" s="244"/>
      <c r="J216" s="244"/>
      <c r="K216" s="244"/>
      <c r="L216" s="65"/>
      <c r="M216" s="65"/>
      <c r="N216" s="65"/>
      <c r="O216" s="65"/>
      <c r="P216" s="65"/>
      <c r="Q216" s="65"/>
      <c r="R216" s="65"/>
      <c r="S216" s="65"/>
      <c r="T216" s="65"/>
      <c r="U216" s="65"/>
      <c r="V216" s="65"/>
      <c r="W216" s="65"/>
      <c r="X216" s="65"/>
      <c r="Y216" s="65"/>
      <c r="Z216" s="65"/>
      <c r="AA216" s="65"/>
      <c r="AB216" s="65"/>
      <c r="AC216" s="65"/>
      <c r="AD216" s="65"/>
      <c r="AE216" s="65"/>
    </row>
    <row r="217" spans="1:31" ht="15.75" customHeight="1" x14ac:dyDescent="0.2">
      <c r="A217" s="51"/>
      <c r="B217" s="51"/>
      <c r="C217" s="237"/>
      <c r="D217" s="238"/>
      <c r="E217" s="238"/>
      <c r="F217" s="238"/>
      <c r="G217" s="244"/>
      <c r="H217" s="244"/>
      <c r="I217" s="244"/>
      <c r="J217" s="244"/>
      <c r="K217" s="244"/>
      <c r="L217" s="65"/>
      <c r="M217" s="65"/>
      <c r="N217" s="65"/>
      <c r="O217" s="65"/>
      <c r="P217" s="65"/>
      <c r="Q217" s="65"/>
      <c r="R217" s="65"/>
      <c r="S217" s="65"/>
      <c r="T217" s="65"/>
      <c r="U217" s="65"/>
      <c r="V217" s="65"/>
      <c r="W217" s="65"/>
      <c r="X217" s="65"/>
      <c r="Y217" s="65"/>
      <c r="Z217" s="65"/>
      <c r="AA217" s="65"/>
      <c r="AB217" s="65"/>
      <c r="AC217" s="65"/>
      <c r="AD217" s="65"/>
      <c r="AE217" s="65"/>
    </row>
    <row r="218" spans="1:31" ht="15.75" customHeight="1" x14ac:dyDescent="0.2">
      <c r="A218" s="51"/>
      <c r="B218" s="51"/>
      <c r="C218" s="237"/>
      <c r="D218" s="238"/>
      <c r="E218" s="238"/>
      <c r="F218" s="238"/>
      <c r="G218" s="244"/>
      <c r="H218" s="244"/>
      <c r="I218" s="244"/>
      <c r="J218" s="244"/>
      <c r="K218" s="244"/>
      <c r="L218" s="65"/>
      <c r="M218" s="65"/>
      <c r="N218" s="65"/>
      <c r="O218" s="65"/>
      <c r="P218" s="65"/>
      <c r="Q218" s="65"/>
      <c r="R218" s="65"/>
      <c r="S218" s="65"/>
      <c r="T218" s="65"/>
      <c r="U218" s="65"/>
      <c r="V218" s="65"/>
      <c r="W218" s="65"/>
      <c r="X218" s="65"/>
      <c r="Y218" s="65"/>
      <c r="Z218" s="65"/>
      <c r="AA218" s="65"/>
      <c r="AB218" s="65"/>
      <c r="AC218" s="65"/>
      <c r="AD218" s="65"/>
      <c r="AE218" s="65"/>
    </row>
    <row r="219" spans="1:31" ht="15.75" customHeight="1" x14ac:dyDescent="0.2">
      <c r="A219" s="51"/>
      <c r="B219" s="51"/>
      <c r="C219" s="237"/>
      <c r="D219" s="238"/>
      <c r="E219" s="238"/>
      <c r="F219" s="238"/>
      <c r="G219" s="244"/>
      <c r="H219" s="244"/>
      <c r="I219" s="244"/>
      <c r="J219" s="244"/>
      <c r="K219" s="244"/>
      <c r="L219" s="65"/>
      <c r="M219" s="65"/>
      <c r="N219" s="65"/>
      <c r="O219" s="65"/>
      <c r="P219" s="65"/>
      <c r="Q219" s="65"/>
      <c r="R219" s="65"/>
      <c r="S219" s="65"/>
      <c r="T219" s="65"/>
      <c r="U219" s="65"/>
      <c r="V219" s="65"/>
      <c r="W219" s="65"/>
      <c r="X219" s="65"/>
      <c r="Y219" s="65"/>
      <c r="Z219" s="65"/>
      <c r="AA219" s="65"/>
      <c r="AB219" s="65"/>
      <c r="AC219" s="65"/>
      <c r="AD219" s="65"/>
      <c r="AE219" s="65"/>
    </row>
    <row r="220" spans="1:31" ht="15.75" customHeight="1" x14ac:dyDescent="0.2">
      <c r="A220" s="51"/>
      <c r="B220" s="51"/>
      <c r="C220" s="237"/>
      <c r="D220" s="238"/>
      <c r="E220" s="238"/>
      <c r="F220" s="238"/>
      <c r="G220" s="244"/>
      <c r="H220" s="244"/>
      <c r="I220" s="244"/>
      <c r="J220" s="244"/>
      <c r="K220" s="244"/>
      <c r="L220" s="65"/>
      <c r="M220" s="65"/>
      <c r="N220" s="65"/>
      <c r="O220" s="65"/>
      <c r="P220" s="65"/>
      <c r="Q220" s="65"/>
      <c r="R220" s="65"/>
      <c r="S220" s="65"/>
      <c r="T220" s="65"/>
      <c r="U220" s="65"/>
      <c r="V220" s="65"/>
      <c r="W220" s="65"/>
      <c r="X220" s="65"/>
      <c r="Y220" s="65"/>
      <c r="Z220" s="65"/>
      <c r="AA220" s="65"/>
      <c r="AB220" s="65"/>
      <c r="AC220" s="65"/>
      <c r="AD220" s="65"/>
      <c r="AE220" s="65"/>
    </row>
    <row r="221" spans="1:31" ht="15.75" customHeight="1" x14ac:dyDescent="0.2">
      <c r="A221" s="51"/>
      <c r="B221" s="51"/>
      <c r="C221" s="237"/>
      <c r="D221" s="238"/>
      <c r="E221" s="238"/>
      <c r="F221" s="238"/>
      <c r="G221" s="244"/>
      <c r="H221" s="244"/>
      <c r="I221" s="244"/>
      <c r="J221" s="244"/>
      <c r="K221" s="244"/>
      <c r="L221" s="62"/>
      <c r="M221" s="62"/>
      <c r="N221" s="65"/>
      <c r="O221" s="62"/>
      <c r="P221" s="65"/>
      <c r="Q221" s="62"/>
      <c r="R221" s="65"/>
      <c r="S221" s="62"/>
      <c r="T221" s="65"/>
      <c r="U221" s="62"/>
      <c r="V221" s="65"/>
      <c r="W221" s="62"/>
      <c r="X221" s="65"/>
      <c r="Y221" s="62"/>
      <c r="Z221" s="65"/>
      <c r="AA221" s="62"/>
      <c r="AB221" s="65"/>
      <c r="AC221" s="62"/>
      <c r="AD221" s="65"/>
      <c r="AE221" s="62"/>
    </row>
    <row r="222" spans="1:31" ht="15.75" customHeight="1" x14ac:dyDescent="0.2">
      <c r="A222" s="51"/>
      <c r="B222" s="51"/>
      <c r="C222" s="237"/>
      <c r="D222" s="238"/>
      <c r="E222" s="238"/>
      <c r="F222" s="238"/>
      <c r="G222" s="244"/>
      <c r="H222" s="244"/>
      <c r="I222" s="244"/>
      <c r="J222" s="244"/>
      <c r="K222" s="244"/>
      <c r="L222" s="62"/>
      <c r="M222" s="62"/>
      <c r="N222" s="65"/>
      <c r="O222" s="62"/>
      <c r="P222" s="65"/>
      <c r="Q222" s="62"/>
      <c r="R222" s="65"/>
      <c r="S222" s="62"/>
      <c r="T222" s="65"/>
      <c r="U222" s="62"/>
      <c r="V222" s="65"/>
      <c r="W222" s="62"/>
      <c r="X222" s="65"/>
      <c r="Y222" s="62"/>
      <c r="Z222" s="65"/>
      <c r="AA222" s="62"/>
      <c r="AB222" s="65"/>
      <c r="AC222" s="62"/>
      <c r="AD222" s="65"/>
      <c r="AE222" s="62"/>
    </row>
    <row r="223" spans="1:31" ht="15.75" customHeight="1" x14ac:dyDescent="0.2">
      <c r="A223" s="51"/>
      <c r="B223" s="51"/>
      <c r="C223" s="237"/>
      <c r="D223" s="238"/>
      <c r="E223" s="238"/>
      <c r="F223" s="238"/>
      <c r="G223" s="244"/>
      <c r="H223" s="244"/>
      <c r="I223" s="244"/>
      <c r="J223" s="244"/>
      <c r="K223" s="244"/>
      <c r="L223" s="62"/>
      <c r="M223" s="62"/>
      <c r="N223" s="65"/>
      <c r="O223" s="62"/>
      <c r="P223" s="65"/>
      <c r="Q223" s="62"/>
      <c r="R223" s="65"/>
      <c r="S223" s="62"/>
      <c r="T223" s="65"/>
      <c r="U223" s="62"/>
      <c r="V223" s="65"/>
      <c r="W223" s="62"/>
      <c r="X223" s="65"/>
      <c r="Y223" s="62"/>
      <c r="Z223" s="65"/>
      <c r="AA223" s="62"/>
      <c r="AB223" s="65"/>
      <c r="AC223" s="62"/>
      <c r="AD223" s="65"/>
      <c r="AE223" s="62"/>
    </row>
    <row r="224" spans="1:31" ht="15.75" customHeight="1" x14ac:dyDescent="0.2">
      <c r="A224" s="51"/>
      <c r="B224" s="51"/>
      <c r="C224" s="237"/>
      <c r="D224" s="238"/>
      <c r="E224" s="238"/>
      <c r="F224" s="238"/>
      <c r="G224" s="244"/>
      <c r="H224" s="244"/>
      <c r="I224" s="244"/>
      <c r="J224" s="244"/>
      <c r="K224" s="244"/>
      <c r="L224" s="62"/>
      <c r="M224" s="62"/>
      <c r="N224" s="65"/>
      <c r="O224" s="62"/>
      <c r="P224" s="65"/>
      <c r="Q224" s="62"/>
      <c r="R224" s="65"/>
      <c r="S224" s="62"/>
      <c r="T224" s="65"/>
      <c r="U224" s="62"/>
      <c r="V224" s="65"/>
      <c r="W224" s="62"/>
      <c r="X224" s="65"/>
      <c r="Y224" s="62"/>
      <c r="Z224" s="65"/>
      <c r="AA224" s="62"/>
      <c r="AB224" s="65"/>
      <c r="AC224" s="62"/>
      <c r="AD224" s="65"/>
      <c r="AE224" s="62"/>
    </row>
    <row r="225" spans="1:31" ht="15.75" customHeight="1" x14ac:dyDescent="0.2">
      <c r="A225" s="51"/>
      <c r="B225" s="51"/>
      <c r="C225" s="237"/>
      <c r="D225" s="238"/>
      <c r="E225" s="238"/>
      <c r="F225" s="238"/>
      <c r="G225" s="244"/>
      <c r="H225" s="244"/>
      <c r="I225" s="244"/>
      <c r="J225" s="244"/>
      <c r="K225" s="244"/>
      <c r="L225" s="62"/>
      <c r="M225" s="62"/>
      <c r="N225" s="65"/>
      <c r="O225" s="62"/>
      <c r="P225" s="65"/>
      <c r="Q225" s="62"/>
      <c r="R225" s="65"/>
      <c r="S225" s="62"/>
      <c r="T225" s="65"/>
      <c r="U225" s="62"/>
      <c r="V225" s="65"/>
      <c r="W225" s="62"/>
      <c r="X225" s="65"/>
      <c r="Y225" s="62"/>
      <c r="Z225" s="65"/>
      <c r="AA225" s="62"/>
      <c r="AB225" s="65"/>
      <c r="AC225" s="62"/>
      <c r="AD225" s="65"/>
      <c r="AE225" s="62"/>
    </row>
    <row r="226" spans="1:31" ht="15.75" customHeight="1" x14ac:dyDescent="0.2">
      <c r="A226" s="51"/>
      <c r="B226" s="51"/>
      <c r="C226" s="237"/>
      <c r="D226" s="238"/>
      <c r="E226" s="238"/>
      <c r="F226" s="238"/>
      <c r="G226" s="244"/>
      <c r="H226" s="244"/>
      <c r="I226" s="244"/>
      <c r="J226" s="244"/>
      <c r="K226" s="244"/>
      <c r="L226" s="62"/>
      <c r="M226" s="62"/>
      <c r="N226" s="65"/>
      <c r="O226" s="62"/>
      <c r="P226" s="65"/>
      <c r="Q226" s="62"/>
      <c r="R226" s="65"/>
      <c r="S226" s="62"/>
      <c r="T226" s="65"/>
      <c r="U226" s="62"/>
      <c r="V226" s="65"/>
      <c r="W226" s="62"/>
      <c r="X226" s="65"/>
      <c r="Y226" s="62"/>
      <c r="Z226" s="65"/>
      <c r="AA226" s="62"/>
      <c r="AB226" s="65"/>
      <c r="AC226" s="62"/>
      <c r="AD226" s="65"/>
      <c r="AE226" s="62"/>
    </row>
    <row r="227" spans="1:31" ht="15.75" customHeight="1" x14ac:dyDescent="0.2">
      <c r="A227" s="51"/>
      <c r="B227" s="51"/>
      <c r="C227" s="237"/>
      <c r="D227" s="238"/>
      <c r="E227" s="238"/>
      <c r="F227" s="238"/>
      <c r="G227" s="244"/>
      <c r="H227" s="244"/>
      <c r="I227" s="244"/>
      <c r="J227" s="244"/>
      <c r="K227" s="244"/>
      <c r="L227" s="62"/>
      <c r="M227" s="62"/>
      <c r="N227" s="65"/>
      <c r="O227" s="62"/>
      <c r="P227" s="65"/>
      <c r="Q227" s="62"/>
      <c r="R227" s="65"/>
      <c r="S227" s="62"/>
      <c r="T227" s="65"/>
      <c r="U227" s="62"/>
      <c r="V227" s="65"/>
      <c r="W227" s="62"/>
      <c r="X227" s="65"/>
      <c r="Y227" s="62"/>
      <c r="Z227" s="65"/>
      <c r="AA227" s="62"/>
      <c r="AB227" s="65"/>
      <c r="AC227" s="62"/>
      <c r="AD227" s="65"/>
      <c r="AE227" s="62"/>
    </row>
    <row r="228" spans="1:31" ht="15.75" customHeight="1" x14ac:dyDescent="0.2">
      <c r="A228" s="51"/>
      <c r="B228" s="51"/>
      <c r="C228" s="237"/>
      <c r="D228" s="238"/>
      <c r="E228" s="238"/>
      <c r="F228" s="238"/>
      <c r="G228" s="244"/>
      <c r="H228" s="244"/>
      <c r="I228" s="244"/>
      <c r="J228" s="244"/>
      <c r="K228" s="244"/>
      <c r="L228" s="62"/>
      <c r="M228" s="62"/>
      <c r="N228" s="65"/>
      <c r="O228" s="62"/>
      <c r="P228" s="65"/>
      <c r="Q228" s="62"/>
      <c r="R228" s="65"/>
      <c r="S228" s="62"/>
      <c r="T228" s="65"/>
      <c r="U228" s="62"/>
      <c r="V228" s="65"/>
      <c r="W228" s="62"/>
      <c r="X228" s="65"/>
      <c r="Y228" s="62"/>
      <c r="Z228" s="65"/>
      <c r="AA228" s="62"/>
      <c r="AB228" s="65"/>
      <c r="AC228" s="62"/>
      <c r="AD228" s="65"/>
      <c r="AE228" s="62"/>
    </row>
    <row r="229" spans="1:31" ht="15.75" customHeight="1" x14ac:dyDescent="0.2">
      <c r="A229" s="51"/>
      <c r="B229" s="51"/>
      <c r="C229" s="237"/>
      <c r="D229" s="238"/>
      <c r="E229" s="238"/>
      <c r="F229" s="238"/>
      <c r="G229" s="244"/>
      <c r="H229" s="244"/>
      <c r="I229" s="244"/>
      <c r="J229" s="244"/>
      <c r="K229" s="244"/>
      <c r="L229" s="62"/>
      <c r="M229" s="62"/>
      <c r="N229" s="65"/>
      <c r="O229" s="62"/>
      <c r="P229" s="65"/>
      <c r="Q229" s="62"/>
      <c r="R229" s="65"/>
      <c r="S229" s="62"/>
      <c r="T229" s="65"/>
      <c r="U229" s="62"/>
      <c r="V229" s="65"/>
      <c r="W229" s="62"/>
      <c r="X229" s="65"/>
      <c r="Y229" s="62"/>
      <c r="Z229" s="65"/>
      <c r="AA229" s="62"/>
      <c r="AB229" s="65"/>
      <c r="AC229" s="62"/>
      <c r="AD229" s="65"/>
      <c r="AE229" s="62"/>
    </row>
    <row r="230" spans="1:31" ht="15.75" customHeight="1" x14ac:dyDescent="0.2">
      <c r="A230" s="51"/>
      <c r="B230" s="51"/>
      <c r="C230" s="237"/>
      <c r="D230" s="238"/>
      <c r="E230" s="238"/>
      <c r="F230" s="238"/>
      <c r="G230" s="244"/>
      <c r="H230" s="244"/>
      <c r="I230" s="244"/>
      <c r="J230" s="244"/>
      <c r="K230" s="244"/>
      <c r="L230" s="62"/>
      <c r="M230" s="62"/>
      <c r="N230" s="65"/>
      <c r="O230" s="62"/>
      <c r="P230" s="65"/>
      <c r="Q230" s="62"/>
      <c r="R230" s="65"/>
      <c r="S230" s="62"/>
      <c r="T230" s="65"/>
      <c r="U230" s="62"/>
      <c r="V230" s="65"/>
      <c r="W230" s="62"/>
      <c r="X230" s="65"/>
      <c r="Y230" s="62"/>
      <c r="Z230" s="65"/>
      <c r="AA230" s="62"/>
      <c r="AB230" s="65"/>
      <c r="AC230" s="62"/>
      <c r="AD230" s="65"/>
      <c r="AE230" s="62"/>
    </row>
    <row r="231" spans="1:31" ht="15.75" customHeight="1" x14ac:dyDescent="0.2">
      <c r="A231" s="51"/>
      <c r="B231" s="51"/>
      <c r="C231" s="237"/>
      <c r="D231" s="238"/>
      <c r="E231" s="238"/>
      <c r="F231" s="238"/>
      <c r="G231" s="244"/>
      <c r="H231" s="244"/>
      <c r="I231" s="244"/>
      <c r="J231" s="244"/>
      <c r="K231" s="244"/>
      <c r="L231" s="62"/>
      <c r="M231" s="62"/>
      <c r="N231" s="65"/>
      <c r="O231" s="62"/>
      <c r="P231" s="65"/>
      <c r="Q231" s="62"/>
      <c r="R231" s="65"/>
      <c r="S231" s="62"/>
      <c r="T231" s="65"/>
      <c r="U231" s="62"/>
      <c r="V231" s="65"/>
      <c r="W231" s="62"/>
      <c r="X231" s="65"/>
      <c r="Y231" s="62"/>
      <c r="Z231" s="65"/>
      <c r="AA231" s="62"/>
      <c r="AB231" s="65"/>
      <c r="AC231" s="62"/>
      <c r="AD231" s="65"/>
      <c r="AE231" s="62"/>
    </row>
    <row r="232" spans="1:31" ht="15.75" customHeight="1" x14ac:dyDescent="0.2">
      <c r="A232" s="51"/>
      <c r="B232" s="51"/>
      <c r="C232" s="237"/>
      <c r="D232" s="238"/>
      <c r="E232" s="238"/>
      <c r="F232" s="238"/>
      <c r="G232" s="244"/>
      <c r="H232" s="244"/>
      <c r="I232" s="244"/>
      <c r="J232" s="244"/>
      <c r="K232" s="244"/>
      <c r="L232" s="62"/>
      <c r="M232" s="62"/>
      <c r="N232" s="65"/>
      <c r="O232" s="62"/>
      <c r="P232" s="65"/>
      <c r="Q232" s="62"/>
      <c r="R232" s="65"/>
      <c r="S232" s="62"/>
      <c r="T232" s="65"/>
      <c r="U232" s="62"/>
      <c r="V232" s="65"/>
      <c r="W232" s="62"/>
      <c r="X232" s="65"/>
      <c r="Y232" s="62"/>
      <c r="Z232" s="65"/>
      <c r="AA232" s="62"/>
      <c r="AB232" s="65"/>
      <c r="AC232" s="62"/>
      <c r="AD232" s="65"/>
      <c r="AE232" s="62"/>
    </row>
    <row r="233" spans="1:31" ht="15.75" customHeight="1" x14ac:dyDescent="0.2">
      <c r="A233" s="51"/>
      <c r="B233" s="51"/>
      <c r="C233" s="237"/>
      <c r="D233" s="244"/>
      <c r="E233" s="244"/>
      <c r="F233" s="244"/>
      <c r="G233" s="244"/>
      <c r="H233" s="244"/>
      <c r="I233" s="244"/>
      <c r="J233" s="244"/>
      <c r="K233" s="244"/>
      <c r="L233" s="62"/>
      <c r="M233" s="62"/>
      <c r="N233" s="65"/>
      <c r="O233" s="62"/>
      <c r="P233" s="65"/>
      <c r="Q233" s="62"/>
      <c r="R233" s="65"/>
      <c r="S233" s="62"/>
      <c r="T233" s="65"/>
      <c r="U233" s="62"/>
      <c r="V233" s="65"/>
      <c r="W233" s="62"/>
      <c r="X233" s="65"/>
      <c r="Y233" s="62"/>
      <c r="Z233" s="65"/>
      <c r="AA233" s="62"/>
      <c r="AB233" s="65"/>
      <c r="AC233" s="62"/>
      <c r="AD233" s="65"/>
      <c r="AE233" s="62"/>
    </row>
    <row r="234" spans="1:31" ht="15.75" customHeight="1" x14ac:dyDescent="0.2">
      <c r="A234" s="51"/>
      <c r="B234" s="51"/>
      <c r="C234" s="237"/>
      <c r="D234" s="244"/>
      <c r="E234" s="244"/>
      <c r="F234" s="244"/>
      <c r="G234" s="244"/>
      <c r="H234" s="244"/>
      <c r="I234" s="244"/>
      <c r="J234" s="244"/>
      <c r="K234" s="244"/>
      <c r="L234" s="62"/>
      <c r="M234" s="62"/>
      <c r="N234" s="65"/>
      <c r="O234" s="62"/>
      <c r="P234" s="65"/>
      <c r="Q234" s="62"/>
      <c r="R234" s="65"/>
      <c r="S234" s="62"/>
      <c r="T234" s="65"/>
      <c r="U234" s="62"/>
      <c r="V234" s="65"/>
      <c r="W234" s="62"/>
      <c r="X234" s="65"/>
      <c r="Y234" s="62"/>
      <c r="Z234" s="65"/>
      <c r="AA234" s="62"/>
      <c r="AB234" s="65"/>
      <c r="AC234" s="62"/>
      <c r="AD234" s="65"/>
      <c r="AE234" s="62"/>
    </row>
    <row r="235" spans="1:31" ht="15.75" customHeight="1" x14ac:dyDescent="0.2">
      <c r="A235" s="51"/>
      <c r="B235" s="51"/>
      <c r="C235" s="237"/>
      <c r="D235" s="244"/>
      <c r="E235" s="244"/>
      <c r="F235" s="244"/>
      <c r="G235" s="244"/>
      <c r="H235" s="244"/>
      <c r="I235" s="244"/>
      <c r="J235" s="244"/>
      <c r="K235" s="244"/>
      <c r="L235" s="62"/>
      <c r="M235" s="62"/>
      <c r="N235" s="65"/>
      <c r="O235" s="62"/>
      <c r="P235" s="65"/>
      <c r="Q235" s="62"/>
      <c r="R235" s="65"/>
      <c r="S235" s="62"/>
      <c r="T235" s="65"/>
      <c r="U235" s="62"/>
      <c r="V235" s="65"/>
      <c r="W235" s="62"/>
      <c r="X235" s="65"/>
      <c r="Y235" s="62"/>
      <c r="Z235" s="65"/>
      <c r="AA235" s="62"/>
      <c r="AB235" s="65"/>
      <c r="AC235" s="62"/>
      <c r="AD235" s="65"/>
      <c r="AE235" s="62"/>
    </row>
    <row r="236" spans="1:31" ht="15.75" customHeight="1" x14ac:dyDescent="0.2">
      <c r="A236" s="51"/>
      <c r="B236" s="51"/>
      <c r="C236" s="237"/>
      <c r="D236" s="244"/>
      <c r="E236" s="244"/>
      <c r="F236" s="244"/>
      <c r="G236" s="244"/>
      <c r="H236" s="244"/>
      <c r="I236" s="244"/>
      <c r="J236" s="244"/>
      <c r="K236" s="244"/>
      <c r="L236" s="62"/>
      <c r="M236" s="62"/>
      <c r="N236" s="65"/>
      <c r="O236" s="62"/>
      <c r="P236" s="65"/>
      <c r="Q236" s="62"/>
      <c r="R236" s="65"/>
      <c r="S236" s="62"/>
      <c r="T236" s="65"/>
      <c r="U236" s="62"/>
      <c r="V236" s="65"/>
      <c r="W236" s="62"/>
      <c r="X236" s="65"/>
      <c r="Y236" s="62"/>
      <c r="Z236" s="65"/>
      <c r="AA236" s="62"/>
      <c r="AB236" s="65"/>
      <c r="AC236" s="62"/>
      <c r="AD236" s="65"/>
      <c r="AE236" s="62"/>
    </row>
    <row r="237" spans="1:31" ht="15.75" customHeight="1" x14ac:dyDescent="0.2">
      <c r="A237" s="51"/>
      <c r="B237" s="51"/>
      <c r="C237" s="237"/>
      <c r="D237" s="244"/>
      <c r="E237" s="244"/>
      <c r="F237" s="244"/>
      <c r="G237" s="244"/>
      <c r="H237" s="244"/>
      <c r="I237" s="244"/>
      <c r="J237" s="244"/>
      <c r="K237" s="244"/>
      <c r="L237" s="62"/>
      <c r="M237" s="62"/>
      <c r="N237" s="65"/>
      <c r="O237" s="62"/>
      <c r="P237" s="65"/>
      <c r="Q237" s="62"/>
      <c r="R237" s="65"/>
      <c r="S237" s="62"/>
      <c r="T237" s="65"/>
      <c r="U237" s="62"/>
      <c r="V237" s="65"/>
      <c r="W237" s="62"/>
      <c r="X237" s="65"/>
      <c r="Y237" s="62"/>
      <c r="Z237" s="65"/>
      <c r="AA237" s="62"/>
      <c r="AB237" s="65"/>
      <c r="AC237" s="62"/>
      <c r="AD237" s="65"/>
      <c r="AE237" s="62"/>
    </row>
    <row r="238" spans="1:31" ht="15.75" customHeight="1" x14ac:dyDescent="0.2">
      <c r="A238" s="51"/>
      <c r="B238" s="51"/>
      <c r="C238" s="237"/>
      <c r="D238" s="244"/>
      <c r="E238" s="244"/>
      <c r="F238" s="244"/>
      <c r="G238" s="244"/>
      <c r="H238" s="244"/>
      <c r="I238" s="244"/>
      <c r="J238" s="244"/>
      <c r="K238" s="244"/>
      <c r="L238" s="62"/>
      <c r="M238" s="62"/>
      <c r="N238" s="65"/>
      <c r="O238" s="62"/>
      <c r="P238" s="65"/>
      <c r="Q238" s="62"/>
      <c r="R238" s="65"/>
      <c r="S238" s="62"/>
      <c r="T238" s="65"/>
      <c r="U238" s="62"/>
      <c r="V238" s="65"/>
      <c r="W238" s="62"/>
      <c r="X238" s="65"/>
      <c r="Y238" s="62"/>
      <c r="Z238" s="65"/>
      <c r="AA238" s="62"/>
      <c r="AB238" s="65"/>
      <c r="AC238" s="62"/>
      <c r="AD238" s="65"/>
      <c r="AE238" s="62"/>
    </row>
    <row r="239" spans="1:31" ht="15.75" customHeight="1" x14ac:dyDescent="0.2">
      <c r="A239" s="51"/>
      <c r="B239" s="51"/>
      <c r="C239" s="237"/>
      <c r="D239" s="238"/>
      <c r="E239" s="238"/>
      <c r="F239" s="238"/>
      <c r="G239" s="244"/>
      <c r="H239" s="244"/>
      <c r="I239" s="244"/>
      <c r="J239" s="244"/>
      <c r="K239" s="244"/>
      <c r="L239" s="62"/>
      <c r="M239" s="62"/>
      <c r="N239" s="65"/>
      <c r="O239" s="62"/>
      <c r="P239" s="65"/>
      <c r="Q239" s="62"/>
      <c r="R239" s="65"/>
      <c r="S239" s="62"/>
      <c r="T239" s="65"/>
      <c r="U239" s="62"/>
      <c r="V239" s="65"/>
      <c r="W239" s="62"/>
      <c r="X239" s="65"/>
      <c r="Y239" s="62"/>
      <c r="Z239" s="65"/>
      <c r="AA239" s="62"/>
      <c r="AB239" s="65"/>
      <c r="AC239" s="62"/>
      <c r="AD239" s="65"/>
      <c r="AE239" s="62"/>
    </row>
    <row r="240" spans="1:31" ht="15.75" customHeight="1" x14ac:dyDescent="0.2">
      <c r="A240" s="51"/>
      <c r="B240" s="51"/>
      <c r="C240" s="237"/>
      <c r="D240" s="238"/>
      <c r="E240" s="238"/>
      <c r="F240" s="238"/>
      <c r="G240" s="244"/>
      <c r="H240" s="244"/>
      <c r="I240" s="244"/>
      <c r="J240" s="244"/>
      <c r="K240" s="244"/>
      <c r="L240" s="62"/>
      <c r="M240" s="62"/>
      <c r="N240" s="65"/>
      <c r="O240" s="62"/>
      <c r="P240" s="65"/>
      <c r="Q240" s="62"/>
      <c r="R240" s="65"/>
      <c r="S240" s="62"/>
      <c r="T240" s="65"/>
      <c r="U240" s="62"/>
      <c r="V240" s="65"/>
      <c r="W240" s="62"/>
      <c r="X240" s="65"/>
      <c r="Y240" s="62"/>
      <c r="Z240" s="65"/>
      <c r="AA240" s="62"/>
      <c r="AB240" s="65"/>
      <c r="AC240" s="62"/>
      <c r="AD240" s="65"/>
      <c r="AE240" s="62"/>
    </row>
    <row r="241" spans="1:31" ht="15.75" customHeight="1" x14ac:dyDescent="0.2">
      <c r="A241" s="51"/>
      <c r="B241" s="51"/>
      <c r="C241" s="237"/>
      <c r="D241" s="238"/>
      <c r="E241" s="238"/>
      <c r="F241" s="238"/>
      <c r="G241" s="244"/>
      <c r="H241" s="244"/>
      <c r="I241" s="244"/>
      <c r="J241" s="244"/>
      <c r="K241" s="244"/>
      <c r="L241" s="62"/>
      <c r="M241" s="62"/>
      <c r="N241" s="65"/>
      <c r="O241" s="62"/>
      <c r="P241" s="65"/>
      <c r="Q241" s="62"/>
      <c r="R241" s="65"/>
      <c r="S241" s="62"/>
      <c r="T241" s="65"/>
      <c r="U241" s="62"/>
      <c r="V241" s="65"/>
      <c r="W241" s="62"/>
      <c r="X241" s="65"/>
      <c r="Y241" s="62"/>
      <c r="Z241" s="65"/>
      <c r="AA241" s="62"/>
      <c r="AB241" s="65"/>
      <c r="AC241" s="62"/>
      <c r="AD241" s="65"/>
      <c r="AE241" s="62"/>
    </row>
    <row r="242" spans="1:31" ht="15.75" customHeight="1" x14ac:dyDescent="0.2">
      <c r="A242" s="51"/>
      <c r="B242" s="51"/>
      <c r="C242" s="237"/>
      <c r="D242" s="238"/>
      <c r="E242" s="238"/>
      <c r="F242" s="238"/>
      <c r="G242" s="244"/>
      <c r="H242" s="244"/>
      <c r="I242" s="244"/>
      <c r="J242" s="244"/>
      <c r="K242" s="244"/>
      <c r="L242" s="62"/>
      <c r="M242" s="62"/>
      <c r="N242" s="65"/>
      <c r="O242" s="62"/>
      <c r="P242" s="65"/>
      <c r="Q242" s="62"/>
      <c r="R242" s="65"/>
      <c r="S242" s="62"/>
      <c r="T242" s="65"/>
      <c r="U242" s="62"/>
      <c r="V242" s="65"/>
      <c r="W242" s="62"/>
      <c r="X242" s="65"/>
      <c r="Y242" s="62"/>
      <c r="Z242" s="65"/>
      <c r="AA242" s="62"/>
      <c r="AB242" s="65"/>
      <c r="AC242" s="62"/>
      <c r="AD242" s="65"/>
      <c r="AE242" s="62"/>
    </row>
    <row r="243" spans="1:31" ht="15.75" customHeight="1" x14ac:dyDescent="0.2">
      <c r="A243" s="51"/>
      <c r="B243" s="51"/>
      <c r="C243" s="237"/>
      <c r="D243" s="238"/>
      <c r="E243" s="238"/>
      <c r="F243" s="238"/>
      <c r="G243" s="244"/>
      <c r="H243" s="244"/>
      <c r="I243" s="244"/>
      <c r="J243" s="244"/>
      <c r="K243" s="244"/>
      <c r="L243" s="62"/>
      <c r="M243" s="62"/>
      <c r="N243" s="65"/>
      <c r="O243" s="62"/>
      <c r="P243" s="65"/>
      <c r="Q243" s="62"/>
      <c r="R243" s="65"/>
      <c r="S243" s="62"/>
      <c r="T243" s="65"/>
      <c r="U243" s="62"/>
      <c r="V243" s="65"/>
      <c r="W243" s="62"/>
      <c r="X243" s="65"/>
      <c r="Y243" s="62"/>
      <c r="Z243" s="65"/>
      <c r="AA243" s="62"/>
      <c r="AB243" s="65"/>
      <c r="AC243" s="62"/>
      <c r="AD243" s="65"/>
      <c r="AE243" s="62"/>
    </row>
    <row r="244" spans="1:31" ht="15.75" customHeight="1" x14ac:dyDescent="0.2">
      <c r="A244" s="51"/>
      <c r="B244" s="51"/>
      <c r="C244" s="237"/>
      <c r="D244" s="238"/>
      <c r="E244" s="238"/>
      <c r="F244" s="238"/>
      <c r="G244" s="244"/>
      <c r="H244" s="244"/>
      <c r="I244" s="244"/>
      <c r="J244" s="244"/>
      <c r="K244" s="244"/>
      <c r="L244" s="62"/>
      <c r="M244" s="62"/>
      <c r="N244" s="65"/>
      <c r="O244" s="62"/>
      <c r="P244" s="65"/>
      <c r="Q244" s="62"/>
      <c r="R244" s="65"/>
      <c r="S244" s="62"/>
      <c r="T244" s="65"/>
      <c r="U244" s="62"/>
      <c r="V244" s="65"/>
      <c r="W244" s="62"/>
      <c r="X244" s="65"/>
      <c r="Y244" s="62"/>
      <c r="Z244" s="65"/>
      <c r="AA244" s="62"/>
      <c r="AB244" s="65"/>
      <c r="AC244" s="62"/>
      <c r="AD244" s="65"/>
      <c r="AE244" s="62"/>
    </row>
    <row r="245" spans="1:31" ht="15.75" customHeight="1" x14ac:dyDescent="0.2">
      <c r="A245" s="51"/>
      <c r="B245" s="51"/>
      <c r="C245" s="237"/>
      <c r="D245" s="238"/>
      <c r="E245" s="238"/>
      <c r="F245" s="238"/>
      <c r="G245" s="244"/>
      <c r="H245" s="244"/>
      <c r="I245" s="244"/>
      <c r="J245" s="244"/>
      <c r="K245" s="244"/>
      <c r="L245" s="62"/>
      <c r="M245" s="62"/>
      <c r="N245" s="65"/>
      <c r="O245" s="62"/>
      <c r="P245" s="65"/>
      <c r="Q245" s="62"/>
      <c r="R245" s="65"/>
      <c r="S245" s="62"/>
      <c r="T245" s="65"/>
      <c r="U245" s="62"/>
      <c r="V245" s="65"/>
      <c r="W245" s="62"/>
      <c r="X245" s="65"/>
      <c r="Y245" s="62"/>
      <c r="Z245" s="65"/>
      <c r="AA245" s="62"/>
      <c r="AB245" s="65"/>
      <c r="AC245" s="62"/>
      <c r="AD245" s="65"/>
      <c r="AE245" s="62"/>
    </row>
    <row r="246" spans="1:31" ht="15.75" customHeight="1" x14ac:dyDescent="0.2">
      <c r="A246" s="51"/>
      <c r="B246" s="51"/>
      <c r="C246" s="237"/>
      <c r="D246" s="238"/>
      <c r="E246" s="238"/>
      <c r="F246" s="238"/>
      <c r="G246" s="244"/>
      <c r="H246" s="244"/>
      <c r="I246" s="244"/>
      <c r="J246" s="244"/>
      <c r="K246" s="244"/>
      <c r="L246" s="62"/>
      <c r="M246" s="62"/>
      <c r="N246" s="65"/>
      <c r="O246" s="62"/>
      <c r="P246" s="65"/>
      <c r="Q246" s="62"/>
      <c r="R246" s="65"/>
      <c r="S246" s="62"/>
      <c r="T246" s="65"/>
      <c r="U246" s="62"/>
      <c r="V246" s="65"/>
      <c r="W246" s="62"/>
      <c r="X246" s="65"/>
      <c r="Y246" s="62"/>
      <c r="Z246" s="65"/>
      <c r="AA246" s="62"/>
      <c r="AB246" s="65"/>
      <c r="AC246" s="62"/>
      <c r="AD246" s="65"/>
      <c r="AE246" s="62"/>
    </row>
    <row r="247" spans="1:31" ht="15.75" customHeight="1" x14ac:dyDescent="0.2">
      <c r="A247" s="51"/>
      <c r="B247" s="51"/>
      <c r="C247" s="237"/>
      <c r="D247" s="238"/>
      <c r="E247" s="238"/>
      <c r="F247" s="238"/>
      <c r="G247" s="244"/>
      <c r="H247" s="244"/>
      <c r="I247" s="244"/>
      <c r="J247" s="244"/>
      <c r="K247" s="244"/>
      <c r="L247" s="62"/>
      <c r="M247" s="62"/>
      <c r="N247" s="65"/>
      <c r="O247" s="62"/>
      <c r="P247" s="65"/>
      <c r="Q247" s="62"/>
      <c r="R247" s="65"/>
      <c r="S247" s="62"/>
      <c r="T247" s="65"/>
      <c r="U247" s="62"/>
      <c r="V247" s="65"/>
      <c r="W247" s="62"/>
      <c r="X247" s="65"/>
      <c r="Y247" s="62"/>
      <c r="Z247" s="65"/>
      <c r="AA247" s="62"/>
      <c r="AB247" s="65"/>
      <c r="AC247" s="62"/>
      <c r="AD247" s="65"/>
      <c r="AE247" s="62"/>
    </row>
    <row r="248" spans="1:31" ht="15.75" customHeight="1" x14ac:dyDescent="0.2">
      <c r="A248" s="51"/>
      <c r="B248" s="51"/>
      <c r="C248" s="237"/>
      <c r="D248" s="238"/>
      <c r="E248" s="238"/>
      <c r="F248" s="238"/>
      <c r="G248" s="244"/>
      <c r="H248" s="244"/>
      <c r="I248" s="244"/>
      <c r="J248" s="244"/>
      <c r="K248" s="244"/>
      <c r="L248" s="62"/>
      <c r="M248" s="62"/>
      <c r="N248" s="65"/>
      <c r="O248" s="62"/>
      <c r="P248" s="65"/>
      <c r="Q248" s="62"/>
      <c r="R248" s="65"/>
      <c r="S248" s="62"/>
      <c r="T248" s="65"/>
      <c r="U248" s="62"/>
      <c r="V248" s="65"/>
      <c r="W248" s="62"/>
      <c r="X248" s="65"/>
      <c r="Y248" s="62"/>
      <c r="Z248" s="65"/>
      <c r="AA248" s="62"/>
      <c r="AB248" s="65"/>
      <c r="AC248" s="62"/>
      <c r="AD248" s="65"/>
      <c r="AE248" s="62"/>
    </row>
    <row r="249" spans="1:31" ht="15.75" customHeight="1" x14ac:dyDescent="0.2">
      <c r="A249" s="51"/>
      <c r="B249" s="51"/>
      <c r="C249" s="237"/>
      <c r="D249" s="238"/>
      <c r="E249" s="238"/>
      <c r="F249" s="238"/>
      <c r="G249" s="244"/>
      <c r="H249" s="244"/>
      <c r="I249" s="244"/>
      <c r="J249" s="244"/>
      <c r="K249" s="244"/>
      <c r="L249" s="62"/>
      <c r="M249" s="62"/>
      <c r="N249" s="65"/>
      <c r="O249" s="62"/>
      <c r="P249" s="65"/>
      <c r="Q249" s="62"/>
      <c r="R249" s="65"/>
      <c r="S249" s="62"/>
      <c r="T249" s="65"/>
      <c r="U249" s="62"/>
      <c r="V249" s="65"/>
      <c r="W249" s="62"/>
      <c r="X249" s="65"/>
      <c r="Y249" s="62"/>
      <c r="Z249" s="65"/>
      <c r="AA249" s="62"/>
      <c r="AB249" s="65"/>
      <c r="AC249" s="62"/>
      <c r="AD249" s="65"/>
      <c r="AE249" s="62"/>
    </row>
    <row r="250" spans="1:31" ht="15.75" customHeight="1" x14ac:dyDescent="0.2">
      <c r="A250" s="51"/>
      <c r="B250" s="51"/>
      <c r="C250" s="237"/>
      <c r="D250" s="238"/>
      <c r="E250" s="238"/>
      <c r="F250" s="238"/>
      <c r="G250" s="244"/>
      <c r="H250" s="244"/>
      <c r="I250" s="244"/>
      <c r="J250" s="244"/>
      <c r="K250" s="244"/>
      <c r="L250" s="62"/>
      <c r="M250" s="62"/>
      <c r="N250" s="65"/>
      <c r="O250" s="62"/>
      <c r="P250" s="65"/>
      <c r="Q250" s="62"/>
      <c r="R250" s="65"/>
      <c r="S250" s="62"/>
      <c r="T250" s="65"/>
      <c r="U250" s="62"/>
      <c r="V250" s="65"/>
      <c r="W250" s="62"/>
      <c r="X250" s="65"/>
      <c r="Y250" s="62"/>
      <c r="Z250" s="65"/>
      <c r="AA250" s="62"/>
      <c r="AB250" s="65"/>
      <c r="AC250" s="62"/>
      <c r="AD250" s="65"/>
      <c r="AE250" s="62"/>
    </row>
    <row r="251" spans="1:31" ht="15.75" customHeight="1" x14ac:dyDescent="0.2">
      <c r="A251" s="51"/>
      <c r="B251" s="51"/>
      <c r="C251" s="237"/>
      <c r="D251" s="244"/>
      <c r="E251" s="244"/>
      <c r="F251" s="244"/>
      <c r="G251" s="244"/>
      <c r="H251" s="244"/>
      <c r="I251" s="244"/>
      <c r="J251" s="244"/>
      <c r="K251" s="244"/>
      <c r="L251" s="62"/>
      <c r="M251" s="62"/>
      <c r="N251" s="65"/>
      <c r="O251" s="62"/>
      <c r="P251" s="65"/>
      <c r="Q251" s="62"/>
      <c r="R251" s="65"/>
      <c r="S251" s="62"/>
      <c r="T251" s="65"/>
      <c r="U251" s="62"/>
      <c r="V251" s="65"/>
      <c r="W251" s="62"/>
      <c r="X251" s="65"/>
      <c r="Y251" s="62"/>
      <c r="Z251" s="65"/>
      <c r="AA251" s="62"/>
      <c r="AB251" s="65"/>
      <c r="AC251" s="62"/>
      <c r="AD251" s="65"/>
      <c r="AE251" s="62"/>
    </row>
    <row r="252" spans="1:31" ht="15.75" customHeight="1" x14ac:dyDescent="0.2">
      <c r="A252" s="51"/>
      <c r="B252" s="51"/>
      <c r="C252" s="237"/>
      <c r="D252" s="244"/>
      <c r="E252" s="244"/>
      <c r="F252" s="244"/>
      <c r="G252" s="244"/>
      <c r="H252" s="244"/>
      <c r="I252" s="244"/>
      <c r="J252" s="244"/>
      <c r="K252" s="244"/>
      <c r="L252" s="62"/>
      <c r="M252" s="62"/>
      <c r="N252" s="65"/>
      <c r="O252" s="62"/>
      <c r="P252" s="65"/>
      <c r="Q252" s="62"/>
      <c r="R252" s="65"/>
      <c r="S252" s="62"/>
      <c r="T252" s="65"/>
      <c r="U252" s="62"/>
      <c r="V252" s="65"/>
      <c r="W252" s="62"/>
      <c r="X252" s="65"/>
      <c r="Y252" s="62"/>
      <c r="Z252" s="65"/>
      <c r="AA252" s="62"/>
      <c r="AB252" s="65"/>
      <c r="AC252" s="62"/>
      <c r="AD252" s="65"/>
      <c r="AE252" s="62"/>
    </row>
    <row r="253" spans="1:31" ht="15.75" customHeight="1" x14ac:dyDescent="0.2">
      <c r="A253" s="51"/>
      <c r="B253" s="51"/>
      <c r="C253" s="237"/>
      <c r="D253" s="244"/>
      <c r="E253" s="244"/>
      <c r="F253" s="244"/>
      <c r="G253" s="244"/>
      <c r="H253" s="244"/>
      <c r="I253" s="244"/>
      <c r="J253" s="244"/>
      <c r="K253" s="244"/>
      <c r="L253" s="62"/>
      <c r="M253" s="62"/>
      <c r="N253" s="65"/>
      <c r="O253" s="62"/>
      <c r="P253" s="65"/>
      <c r="Q253" s="62"/>
      <c r="R253" s="65"/>
      <c r="S253" s="62"/>
      <c r="T253" s="65"/>
      <c r="U253" s="62"/>
      <c r="V253" s="65"/>
      <c r="W253" s="62"/>
      <c r="X253" s="65"/>
      <c r="Y253" s="62"/>
      <c r="Z253" s="65"/>
      <c r="AA253" s="62"/>
      <c r="AB253" s="65"/>
      <c r="AC253" s="62"/>
      <c r="AD253" s="65"/>
      <c r="AE253" s="62"/>
    </row>
    <row r="254" spans="1:31" ht="15.75" customHeight="1" x14ac:dyDescent="0.2">
      <c r="A254" s="51"/>
      <c r="B254" s="51"/>
      <c r="C254" s="237"/>
      <c r="D254" s="244"/>
      <c r="E254" s="244"/>
      <c r="F254" s="244"/>
      <c r="G254" s="244"/>
      <c r="H254" s="244"/>
      <c r="I254" s="244"/>
      <c r="J254" s="244"/>
      <c r="K254" s="244"/>
      <c r="L254" s="62"/>
      <c r="M254" s="62"/>
      <c r="N254" s="65"/>
      <c r="O254" s="62"/>
      <c r="P254" s="65"/>
      <c r="Q254" s="62"/>
      <c r="R254" s="65"/>
      <c r="S254" s="62"/>
      <c r="T254" s="65"/>
      <c r="U254" s="62"/>
      <c r="V254" s="65"/>
      <c r="W254" s="62"/>
      <c r="X254" s="65"/>
      <c r="Y254" s="62"/>
      <c r="Z254" s="65"/>
      <c r="AA254" s="62"/>
      <c r="AB254" s="65"/>
      <c r="AC254" s="62"/>
      <c r="AD254" s="65"/>
      <c r="AE254" s="62"/>
    </row>
    <row r="255" spans="1:31" ht="15.75" customHeight="1" x14ac:dyDescent="0.2">
      <c r="A255" s="51"/>
      <c r="B255" s="51"/>
      <c r="C255" s="237"/>
      <c r="D255" s="244"/>
      <c r="E255" s="244"/>
      <c r="F255" s="244"/>
      <c r="G255" s="244"/>
      <c r="H255" s="244"/>
      <c r="I255" s="244"/>
      <c r="J255" s="244"/>
      <c r="K255" s="244"/>
      <c r="L255" s="62"/>
      <c r="M255" s="62"/>
      <c r="N255" s="65"/>
      <c r="O255" s="62"/>
      <c r="P255" s="65"/>
      <c r="Q255" s="62"/>
      <c r="R255" s="65"/>
      <c r="S255" s="62"/>
      <c r="T255" s="65"/>
      <c r="U255" s="62"/>
      <c r="V255" s="65"/>
      <c r="W255" s="62"/>
      <c r="X255" s="65"/>
      <c r="Y255" s="62"/>
      <c r="Z255" s="65"/>
      <c r="AA255" s="62"/>
      <c r="AB255" s="65"/>
      <c r="AC255" s="62"/>
      <c r="AD255" s="65"/>
      <c r="AE255" s="62"/>
    </row>
    <row r="256" spans="1:31" ht="15.75" customHeight="1" x14ac:dyDescent="0.2">
      <c r="A256" s="51"/>
      <c r="B256" s="51"/>
      <c r="C256" s="237"/>
      <c r="D256" s="244"/>
      <c r="E256" s="244"/>
      <c r="F256" s="244"/>
      <c r="G256" s="244"/>
      <c r="H256" s="244"/>
      <c r="I256" s="244"/>
      <c r="J256" s="244"/>
      <c r="K256" s="244"/>
      <c r="L256" s="62"/>
      <c r="M256" s="62"/>
      <c r="N256" s="65"/>
      <c r="O256" s="62"/>
      <c r="P256" s="65"/>
      <c r="Q256" s="62"/>
      <c r="R256" s="65"/>
      <c r="S256" s="62"/>
      <c r="T256" s="65"/>
      <c r="U256" s="62"/>
      <c r="V256" s="65"/>
      <c r="W256" s="62"/>
      <c r="X256" s="65"/>
      <c r="Y256" s="62"/>
      <c r="Z256" s="65"/>
      <c r="AA256" s="62"/>
      <c r="AB256" s="65"/>
      <c r="AC256" s="62"/>
      <c r="AD256" s="65"/>
      <c r="AE256" s="62"/>
    </row>
    <row r="257" spans="1:31" ht="15.75" customHeight="1" x14ac:dyDescent="0.2">
      <c r="A257" s="51"/>
      <c r="B257" s="51"/>
      <c r="C257" s="237"/>
      <c r="D257" s="238"/>
      <c r="E257" s="238"/>
      <c r="F257" s="238"/>
      <c r="G257" s="244"/>
      <c r="H257" s="244"/>
      <c r="I257" s="244"/>
      <c r="J257" s="244"/>
      <c r="K257" s="244"/>
      <c r="L257" s="62"/>
      <c r="M257" s="62"/>
      <c r="N257" s="65"/>
      <c r="O257" s="62"/>
      <c r="P257" s="65"/>
      <c r="Q257" s="62"/>
      <c r="R257" s="65"/>
      <c r="S257" s="62"/>
      <c r="T257" s="65"/>
      <c r="U257" s="62"/>
      <c r="V257" s="65"/>
      <c r="W257" s="62"/>
      <c r="X257" s="65"/>
      <c r="Y257" s="62"/>
      <c r="Z257" s="65"/>
      <c r="AA257" s="62"/>
      <c r="AB257" s="65"/>
      <c r="AC257" s="62"/>
      <c r="AD257" s="65"/>
      <c r="AE257" s="62"/>
    </row>
    <row r="258" spans="1:31" ht="15.75" customHeight="1" x14ac:dyDescent="0.2">
      <c r="A258" s="51"/>
      <c r="B258" s="51"/>
      <c r="C258" s="237"/>
      <c r="D258" s="238"/>
      <c r="E258" s="238"/>
      <c r="F258" s="238"/>
      <c r="G258" s="244"/>
      <c r="H258" s="244"/>
      <c r="I258" s="244"/>
      <c r="J258" s="244"/>
      <c r="K258" s="244"/>
      <c r="L258" s="62"/>
      <c r="M258" s="62"/>
      <c r="N258" s="65"/>
      <c r="O258" s="62"/>
      <c r="P258" s="65"/>
      <c r="Q258" s="62"/>
      <c r="R258" s="65"/>
      <c r="S258" s="62"/>
      <c r="T258" s="65"/>
      <c r="U258" s="62"/>
      <c r="V258" s="65"/>
      <c r="W258" s="62"/>
      <c r="X258" s="65"/>
      <c r="Y258" s="62"/>
      <c r="Z258" s="65"/>
      <c r="AA258" s="62"/>
      <c r="AB258" s="65"/>
      <c r="AC258" s="62"/>
      <c r="AD258" s="65"/>
      <c r="AE258" s="62"/>
    </row>
    <row r="259" spans="1:31" ht="15.75" customHeight="1" x14ac:dyDescent="0.2">
      <c r="A259" s="51"/>
      <c r="B259" s="51"/>
      <c r="C259" s="237"/>
      <c r="D259" s="238"/>
      <c r="E259" s="238"/>
      <c r="F259" s="238"/>
      <c r="G259" s="244"/>
      <c r="H259" s="244"/>
      <c r="I259" s="244"/>
      <c r="J259" s="244"/>
      <c r="K259" s="244"/>
      <c r="L259" s="251"/>
      <c r="M259" s="251"/>
      <c r="N259" s="252"/>
      <c r="O259" s="251"/>
      <c r="P259" s="252"/>
      <c r="Q259" s="251"/>
      <c r="R259" s="252"/>
      <c r="S259" s="251"/>
      <c r="T259" s="252"/>
      <c r="U259" s="62"/>
      <c r="V259" s="65"/>
      <c r="W259" s="62"/>
      <c r="X259" s="65"/>
      <c r="Y259" s="62"/>
      <c r="Z259" s="65"/>
      <c r="AA259" s="62"/>
      <c r="AB259" s="65"/>
      <c r="AC259" s="62"/>
      <c r="AD259" s="65"/>
      <c r="AE259" s="62"/>
    </row>
    <row r="260" spans="1:31" ht="15.75" customHeight="1" x14ac:dyDescent="0.2">
      <c r="A260" s="51"/>
      <c r="B260" s="51"/>
      <c r="C260" s="237"/>
      <c r="D260" s="238"/>
      <c r="E260" s="238"/>
      <c r="F260" s="238"/>
      <c r="G260" s="244"/>
      <c r="H260" s="244"/>
      <c r="I260" s="244"/>
      <c r="J260" s="244"/>
      <c r="K260" s="244"/>
      <c r="L260" s="62"/>
      <c r="M260" s="62"/>
      <c r="N260" s="65"/>
      <c r="O260" s="62"/>
      <c r="P260" s="65"/>
      <c r="Q260" s="62"/>
      <c r="R260" s="65"/>
      <c r="S260" s="62"/>
      <c r="T260" s="65"/>
      <c r="U260" s="62"/>
      <c r="V260" s="65"/>
      <c r="W260" s="62"/>
      <c r="X260" s="65"/>
      <c r="Y260" s="62"/>
      <c r="Z260" s="65"/>
      <c r="AA260" s="62"/>
      <c r="AB260" s="65"/>
      <c r="AC260" s="62"/>
      <c r="AD260" s="65"/>
      <c r="AE260" s="62"/>
    </row>
    <row r="261" spans="1:31" ht="15.75" customHeight="1" x14ac:dyDescent="0.2">
      <c r="A261" s="51"/>
      <c r="B261" s="51"/>
      <c r="C261" s="237"/>
      <c r="D261" s="238"/>
      <c r="E261" s="238"/>
      <c r="F261" s="238"/>
      <c r="G261" s="244"/>
      <c r="H261" s="244"/>
      <c r="I261" s="244"/>
      <c r="J261" s="244"/>
      <c r="K261" s="244"/>
      <c r="L261" s="62"/>
      <c r="M261" s="62"/>
      <c r="N261" s="65"/>
      <c r="O261" s="62"/>
      <c r="P261" s="65"/>
      <c r="Q261" s="62"/>
      <c r="R261" s="65"/>
      <c r="S261" s="62"/>
      <c r="T261" s="65"/>
      <c r="U261" s="62"/>
      <c r="V261" s="65"/>
      <c r="W261" s="62"/>
      <c r="X261" s="65"/>
      <c r="Y261" s="62"/>
      <c r="Z261" s="65"/>
      <c r="AA261" s="62"/>
      <c r="AB261" s="65"/>
      <c r="AC261" s="62"/>
      <c r="AD261" s="65"/>
      <c r="AE261" s="62"/>
    </row>
    <row r="262" spans="1:31" ht="15.75" customHeight="1" x14ac:dyDescent="0.2">
      <c r="A262" s="51"/>
      <c r="B262" s="51"/>
      <c r="C262" s="237"/>
      <c r="D262" s="238"/>
      <c r="E262" s="238"/>
      <c r="F262" s="238"/>
      <c r="G262" s="244"/>
      <c r="H262" s="244"/>
      <c r="I262" s="244"/>
      <c r="J262" s="244"/>
      <c r="K262" s="244"/>
      <c r="L262" s="62"/>
      <c r="M262" s="62"/>
      <c r="N262" s="65"/>
      <c r="O262" s="62"/>
      <c r="P262" s="65"/>
      <c r="Q262" s="62"/>
      <c r="R262" s="65"/>
      <c r="S262" s="62"/>
      <c r="T262" s="65"/>
      <c r="U262" s="62"/>
      <c r="V262" s="65"/>
      <c r="W262" s="62"/>
      <c r="X262" s="65"/>
      <c r="Y262" s="62"/>
      <c r="Z262" s="65"/>
      <c r="AA262" s="62"/>
      <c r="AB262" s="65"/>
      <c r="AC262" s="62"/>
      <c r="AD262" s="65"/>
      <c r="AE262" s="62"/>
    </row>
    <row r="263" spans="1:31" ht="15.75" customHeight="1" x14ac:dyDescent="0.2">
      <c r="A263" s="445"/>
      <c r="B263" s="412"/>
      <c r="C263" s="412"/>
      <c r="D263" s="412"/>
      <c r="E263" s="412"/>
      <c r="F263" s="412"/>
      <c r="G263" s="412"/>
      <c r="H263" s="412"/>
      <c r="I263" s="412"/>
      <c r="J263" s="412"/>
      <c r="K263" s="412"/>
      <c r="L263" s="62"/>
      <c r="M263" s="62"/>
      <c r="N263" s="65"/>
      <c r="O263" s="62"/>
      <c r="P263" s="65"/>
      <c r="Q263" s="62"/>
      <c r="R263" s="65"/>
      <c r="S263" s="62"/>
      <c r="T263" s="65"/>
      <c r="U263" s="62"/>
      <c r="V263" s="65"/>
      <c r="W263" s="62"/>
      <c r="X263" s="65"/>
      <c r="Y263" s="62"/>
      <c r="Z263" s="65"/>
      <c r="AA263" s="62"/>
      <c r="AB263" s="65"/>
      <c r="AC263" s="62"/>
      <c r="AD263" s="65"/>
      <c r="AE263" s="62"/>
    </row>
    <row r="264" spans="1:31" ht="15.75" customHeight="1" x14ac:dyDescent="0.2">
      <c r="A264" s="412"/>
      <c r="B264" s="412"/>
      <c r="C264" s="412"/>
      <c r="D264" s="412"/>
      <c r="E264" s="412"/>
      <c r="F264" s="412"/>
      <c r="G264" s="412"/>
      <c r="H264" s="412"/>
      <c r="I264" s="412"/>
      <c r="J264" s="412"/>
      <c r="K264" s="412"/>
      <c r="L264" s="62"/>
      <c r="M264" s="62"/>
      <c r="N264" s="65"/>
      <c r="O264" s="62"/>
      <c r="P264" s="65"/>
      <c r="Q264" s="62"/>
      <c r="R264" s="65"/>
      <c r="S264" s="62"/>
      <c r="T264" s="65"/>
      <c r="U264" s="62"/>
      <c r="V264" s="65"/>
      <c r="W264" s="62"/>
      <c r="X264" s="65"/>
      <c r="Y264" s="62"/>
      <c r="Z264" s="65"/>
      <c r="AA264" s="62"/>
      <c r="AB264" s="65"/>
      <c r="AC264" s="62"/>
      <c r="AD264" s="65"/>
      <c r="AE264" s="62"/>
    </row>
    <row r="265" spans="1:31" ht="15.75" customHeight="1" x14ac:dyDescent="0.2">
      <c r="A265" s="211"/>
      <c r="B265" s="211"/>
      <c r="C265" s="253"/>
      <c r="D265" s="253"/>
      <c r="E265" s="253"/>
      <c r="F265" s="253"/>
      <c r="G265" s="253"/>
      <c r="H265" s="253"/>
      <c r="I265" s="253"/>
      <c r="J265" s="253"/>
      <c r="K265" s="253"/>
      <c r="L265" s="211"/>
      <c r="M265" s="211"/>
      <c r="N265" s="211"/>
      <c r="O265" s="253"/>
      <c r="P265" s="253"/>
      <c r="Q265" s="211"/>
      <c r="R265" s="211"/>
      <c r="S265" s="254"/>
      <c r="T265" s="254"/>
      <c r="U265" s="62"/>
      <c r="V265" s="65"/>
      <c r="W265" s="62"/>
      <c r="X265" s="65"/>
      <c r="Y265" s="62"/>
      <c r="Z265" s="65"/>
      <c r="AA265" s="62"/>
      <c r="AB265" s="65"/>
      <c r="AC265" s="62"/>
      <c r="AD265" s="65"/>
      <c r="AE265" s="62"/>
    </row>
    <row r="266" spans="1:31" ht="15.75" customHeight="1" x14ac:dyDescent="0.2">
      <c r="A266" s="254"/>
      <c r="B266" s="254"/>
      <c r="C266" s="254"/>
      <c r="D266" s="254"/>
      <c r="E266" s="254"/>
      <c r="F266" s="254"/>
      <c r="G266" s="254"/>
      <c r="H266" s="254"/>
      <c r="I266" s="254"/>
      <c r="J266" s="254"/>
      <c r="K266" s="254"/>
      <c r="L266" s="254"/>
      <c r="M266" s="254"/>
      <c r="N266" s="254"/>
      <c r="O266" s="254"/>
      <c r="P266" s="254"/>
      <c r="Q266" s="254"/>
      <c r="R266" s="254"/>
      <c r="S266" s="254"/>
      <c r="T266" s="254"/>
      <c r="U266" s="62"/>
      <c r="V266" s="65"/>
      <c r="W266" s="62"/>
      <c r="X266" s="65"/>
      <c r="Y266" s="62"/>
      <c r="Z266" s="65"/>
      <c r="AA266" s="62"/>
      <c r="AB266" s="65"/>
      <c r="AC266" s="62"/>
      <c r="AD266" s="65"/>
      <c r="AE266" s="62"/>
    </row>
    <row r="267" spans="1:31" ht="15.75" customHeight="1" x14ac:dyDescent="0.2">
      <c r="A267" s="254"/>
      <c r="B267" s="254"/>
      <c r="C267" s="254"/>
      <c r="D267" s="254"/>
      <c r="E267" s="254"/>
      <c r="F267" s="254"/>
      <c r="G267" s="254"/>
      <c r="H267" s="254"/>
      <c r="I267" s="254"/>
      <c r="J267" s="254"/>
      <c r="K267" s="254"/>
      <c r="L267" s="254"/>
      <c r="M267" s="254"/>
      <c r="N267" s="254"/>
      <c r="O267" s="254"/>
      <c r="P267" s="254"/>
      <c r="Q267" s="254"/>
      <c r="R267" s="254"/>
      <c r="S267" s="254"/>
      <c r="T267" s="254"/>
      <c r="U267" s="62"/>
      <c r="V267" s="65"/>
      <c r="W267" s="62"/>
      <c r="X267" s="65"/>
      <c r="Y267" s="62"/>
      <c r="Z267" s="65"/>
      <c r="AA267" s="62"/>
      <c r="AB267" s="65"/>
      <c r="AC267" s="62"/>
      <c r="AD267" s="65"/>
      <c r="AE267" s="62"/>
    </row>
    <row r="268" spans="1:31" ht="15.75" customHeight="1" x14ac:dyDescent="0.2">
      <c r="A268" s="254"/>
      <c r="B268" s="254"/>
      <c r="C268" s="254"/>
      <c r="D268" s="254"/>
      <c r="E268" s="254"/>
      <c r="F268" s="254"/>
      <c r="G268" s="254"/>
      <c r="H268" s="254"/>
      <c r="I268" s="254"/>
      <c r="J268" s="254"/>
      <c r="K268" s="254"/>
      <c r="L268" s="254"/>
      <c r="M268" s="254"/>
      <c r="N268" s="254"/>
      <c r="O268" s="254"/>
      <c r="P268" s="254"/>
      <c r="Q268" s="254"/>
      <c r="R268" s="254"/>
      <c r="S268" s="254"/>
      <c r="T268" s="254"/>
      <c r="U268" s="62"/>
      <c r="V268" s="65"/>
      <c r="W268" s="62"/>
      <c r="X268" s="65"/>
      <c r="Y268" s="62"/>
      <c r="Z268" s="65"/>
      <c r="AA268" s="62"/>
      <c r="AB268" s="65"/>
      <c r="AC268" s="62"/>
      <c r="AD268" s="65"/>
      <c r="AE268" s="62"/>
    </row>
    <row r="269" spans="1:31" ht="15.75" customHeight="1" x14ac:dyDescent="0.2">
      <c r="A269" s="254"/>
      <c r="B269" s="254"/>
      <c r="C269" s="254"/>
      <c r="D269" s="254"/>
      <c r="E269" s="254"/>
      <c r="F269" s="254"/>
      <c r="G269" s="254"/>
      <c r="H269" s="254"/>
      <c r="I269" s="254"/>
      <c r="J269" s="254"/>
      <c r="K269" s="254"/>
      <c r="L269" s="254"/>
      <c r="M269" s="254"/>
      <c r="N269" s="254"/>
      <c r="O269" s="254"/>
      <c r="P269" s="254"/>
      <c r="Q269" s="254"/>
      <c r="R269" s="254"/>
      <c r="S269" s="254"/>
      <c r="T269" s="254"/>
      <c r="U269" s="62"/>
      <c r="V269" s="65"/>
      <c r="W269" s="62"/>
      <c r="X269" s="65"/>
      <c r="Y269" s="62"/>
      <c r="Z269" s="65"/>
      <c r="AA269" s="62"/>
      <c r="AB269" s="65"/>
      <c r="AC269" s="62"/>
      <c r="AD269" s="65"/>
      <c r="AE269" s="62"/>
    </row>
    <row r="270" spans="1:31" ht="15.75" customHeight="1" x14ac:dyDescent="0.2">
      <c r="A270" s="254"/>
      <c r="B270" s="254"/>
      <c r="C270" s="254"/>
      <c r="D270" s="254"/>
      <c r="E270" s="254"/>
      <c r="F270" s="254"/>
      <c r="G270" s="254"/>
      <c r="H270" s="254"/>
      <c r="I270" s="254"/>
      <c r="J270" s="254"/>
      <c r="K270" s="254"/>
      <c r="L270" s="254"/>
      <c r="M270" s="254"/>
      <c r="N270" s="254"/>
      <c r="O270" s="254"/>
      <c r="P270" s="254"/>
      <c r="Q270" s="254"/>
      <c r="R270" s="254"/>
      <c r="S270" s="254"/>
      <c r="T270" s="254"/>
      <c r="U270" s="62"/>
      <c r="V270" s="65"/>
      <c r="W270" s="62"/>
      <c r="X270" s="65"/>
      <c r="Y270" s="62"/>
      <c r="Z270" s="65"/>
      <c r="AA270" s="62"/>
      <c r="AB270" s="65"/>
      <c r="AC270" s="62"/>
      <c r="AD270" s="65"/>
      <c r="AE270" s="62"/>
    </row>
    <row r="271" spans="1:31" ht="15.75" customHeight="1" x14ac:dyDescent="0.2">
      <c r="A271" s="254"/>
      <c r="B271" s="254"/>
      <c r="C271" s="254"/>
      <c r="D271" s="254"/>
      <c r="E271" s="254"/>
      <c r="F271" s="254"/>
      <c r="G271" s="254"/>
      <c r="H271" s="254"/>
      <c r="I271" s="254"/>
      <c r="J271" s="254"/>
      <c r="K271" s="254"/>
      <c r="L271" s="254"/>
      <c r="M271" s="254"/>
      <c r="N271" s="254"/>
      <c r="O271" s="254"/>
      <c r="P271" s="254"/>
      <c r="Q271" s="254"/>
      <c r="R271" s="254"/>
      <c r="S271" s="254"/>
      <c r="T271" s="254"/>
      <c r="U271" s="62"/>
      <c r="V271" s="65"/>
      <c r="W271" s="62"/>
      <c r="X271" s="65"/>
      <c r="Y271" s="62"/>
      <c r="Z271" s="65"/>
      <c r="AA271" s="62"/>
      <c r="AB271" s="65"/>
      <c r="AC271" s="62"/>
      <c r="AD271" s="65"/>
      <c r="AE271" s="62"/>
    </row>
    <row r="272" spans="1:31" ht="15.75" customHeight="1" x14ac:dyDescent="0.2">
      <c r="A272" s="254"/>
      <c r="B272" s="254"/>
      <c r="C272" s="254"/>
      <c r="D272" s="254"/>
      <c r="E272" s="254"/>
      <c r="F272" s="254"/>
      <c r="G272" s="254"/>
      <c r="H272" s="254"/>
      <c r="I272" s="254"/>
      <c r="J272" s="254"/>
      <c r="K272" s="254"/>
      <c r="L272" s="254"/>
      <c r="M272" s="254"/>
      <c r="N272" s="254"/>
      <c r="O272" s="254"/>
      <c r="P272" s="254"/>
      <c r="Q272" s="254"/>
      <c r="R272" s="254"/>
      <c r="S272" s="254"/>
      <c r="T272" s="254"/>
      <c r="U272" s="62"/>
      <c r="V272" s="65"/>
      <c r="W272" s="62"/>
      <c r="X272" s="65"/>
      <c r="Y272" s="62"/>
      <c r="Z272" s="65"/>
      <c r="AA272" s="62"/>
      <c r="AB272" s="65"/>
      <c r="AC272" s="62"/>
      <c r="AD272" s="65"/>
      <c r="AE272" s="62"/>
    </row>
    <row r="273" spans="1:31" ht="15.75" customHeight="1" x14ac:dyDescent="0.2">
      <c r="A273" s="254"/>
      <c r="B273" s="254"/>
      <c r="C273" s="254"/>
      <c r="D273" s="254"/>
      <c r="E273" s="254"/>
      <c r="F273" s="254"/>
      <c r="G273" s="254"/>
      <c r="H273" s="254"/>
      <c r="I273" s="254"/>
      <c r="J273" s="254"/>
      <c r="K273" s="254"/>
      <c r="L273" s="254"/>
      <c r="M273" s="254"/>
      <c r="N273" s="254"/>
      <c r="O273" s="254"/>
      <c r="P273" s="254"/>
      <c r="Q273" s="254"/>
      <c r="R273" s="254"/>
      <c r="S273" s="254"/>
      <c r="T273" s="254"/>
      <c r="U273" s="62"/>
      <c r="V273" s="65"/>
      <c r="W273" s="62"/>
      <c r="X273" s="65"/>
      <c r="Y273" s="62"/>
      <c r="Z273" s="65"/>
      <c r="AA273" s="62"/>
      <c r="AB273" s="65"/>
      <c r="AC273" s="62"/>
      <c r="AD273" s="65"/>
      <c r="AE273" s="62"/>
    </row>
    <row r="274" spans="1:31" ht="15.75" customHeight="1" x14ac:dyDescent="0.2">
      <c r="A274" s="254"/>
      <c r="B274" s="254"/>
      <c r="C274" s="254"/>
      <c r="D274" s="254"/>
      <c r="E274" s="254"/>
      <c r="F274" s="254"/>
      <c r="G274" s="254"/>
      <c r="H274" s="254"/>
      <c r="I274" s="254"/>
      <c r="J274" s="254"/>
      <c r="K274" s="254"/>
      <c r="L274" s="254"/>
      <c r="M274" s="254"/>
      <c r="N274" s="254"/>
      <c r="O274" s="254"/>
      <c r="P274" s="254"/>
      <c r="Q274" s="254"/>
      <c r="R274" s="254"/>
      <c r="S274" s="254"/>
      <c r="T274" s="254"/>
      <c r="U274" s="62"/>
      <c r="V274" s="65"/>
      <c r="W274" s="62"/>
      <c r="X274" s="65"/>
      <c r="Y274" s="62"/>
      <c r="Z274" s="65"/>
      <c r="AA274" s="62"/>
      <c r="AB274" s="65"/>
      <c r="AC274" s="62"/>
      <c r="AD274" s="65"/>
      <c r="AE274" s="62"/>
    </row>
    <row r="275" spans="1:31" ht="15.75" customHeight="1" x14ac:dyDescent="0.2">
      <c r="A275" s="254"/>
      <c r="B275" s="254"/>
      <c r="C275" s="254"/>
      <c r="D275" s="254"/>
      <c r="E275" s="254"/>
      <c r="F275" s="254"/>
      <c r="G275" s="254"/>
      <c r="H275" s="254"/>
      <c r="I275" s="254"/>
      <c r="J275" s="254"/>
      <c r="K275" s="254"/>
      <c r="L275" s="254"/>
      <c r="M275" s="254"/>
      <c r="N275" s="254"/>
      <c r="O275" s="254"/>
      <c r="P275" s="254"/>
      <c r="Q275" s="254"/>
      <c r="R275" s="254"/>
      <c r="S275" s="254"/>
      <c r="T275" s="254"/>
      <c r="U275" s="62"/>
      <c r="V275" s="65"/>
      <c r="W275" s="62"/>
      <c r="X275" s="65"/>
      <c r="Y275" s="62"/>
      <c r="Z275" s="65"/>
      <c r="AA275" s="62"/>
      <c r="AB275" s="65"/>
      <c r="AC275" s="62"/>
      <c r="AD275" s="65"/>
      <c r="AE275" s="62"/>
    </row>
    <row r="276" spans="1:31" ht="15.75" customHeight="1" x14ac:dyDescent="0.2">
      <c r="A276" s="254"/>
      <c r="B276" s="254"/>
      <c r="C276" s="254"/>
      <c r="D276" s="254"/>
      <c r="E276" s="254"/>
      <c r="F276" s="254"/>
      <c r="G276" s="254"/>
      <c r="H276" s="254"/>
      <c r="I276" s="254"/>
      <c r="J276" s="254"/>
      <c r="K276" s="254"/>
      <c r="L276" s="254"/>
      <c r="M276" s="254"/>
      <c r="N276" s="254"/>
      <c r="O276" s="254"/>
      <c r="P276" s="254"/>
      <c r="Q276" s="254"/>
      <c r="R276" s="254"/>
      <c r="S276" s="254"/>
      <c r="T276" s="254"/>
      <c r="U276" s="62"/>
      <c r="V276" s="65"/>
      <c r="W276" s="62"/>
      <c r="X276" s="65"/>
      <c r="Y276" s="62"/>
      <c r="Z276" s="65"/>
      <c r="AA276" s="62"/>
      <c r="AB276" s="65"/>
      <c r="AC276" s="62"/>
      <c r="AD276" s="65"/>
      <c r="AE276" s="62"/>
    </row>
    <row r="277" spans="1:31" ht="15.75" customHeight="1" x14ac:dyDescent="0.2">
      <c r="A277" s="254"/>
      <c r="B277" s="254"/>
      <c r="C277" s="254"/>
      <c r="D277" s="254"/>
      <c r="E277" s="254"/>
      <c r="F277" s="254"/>
      <c r="G277" s="254"/>
      <c r="H277" s="254"/>
      <c r="I277" s="254"/>
      <c r="J277" s="254"/>
      <c r="K277" s="254"/>
      <c r="L277" s="254"/>
      <c r="M277" s="254"/>
      <c r="N277" s="254"/>
      <c r="O277" s="254"/>
      <c r="P277" s="254"/>
      <c r="Q277" s="254"/>
      <c r="R277" s="254"/>
      <c r="S277" s="254"/>
      <c r="T277" s="254"/>
      <c r="U277" s="62"/>
      <c r="V277" s="65"/>
      <c r="W277" s="62"/>
      <c r="X277" s="65"/>
      <c r="Y277" s="62"/>
      <c r="Z277" s="65"/>
      <c r="AA277" s="62"/>
      <c r="AB277" s="65"/>
      <c r="AC277" s="62"/>
      <c r="AD277" s="65"/>
      <c r="AE277" s="62"/>
    </row>
    <row r="278" spans="1:31" ht="15.75" customHeight="1" x14ac:dyDescent="0.2">
      <c r="A278" s="254"/>
      <c r="B278" s="254"/>
      <c r="C278" s="254"/>
      <c r="D278" s="254"/>
      <c r="E278" s="254"/>
      <c r="F278" s="254"/>
      <c r="G278" s="254"/>
      <c r="H278" s="254"/>
      <c r="I278" s="254"/>
      <c r="J278" s="254"/>
      <c r="K278" s="254"/>
      <c r="L278" s="254"/>
      <c r="M278" s="254"/>
      <c r="N278" s="254"/>
      <c r="O278" s="254"/>
      <c r="P278" s="254"/>
      <c r="Q278" s="254"/>
      <c r="R278" s="254"/>
      <c r="S278" s="254"/>
      <c r="T278" s="254"/>
      <c r="U278" s="62"/>
      <c r="V278" s="65"/>
      <c r="W278" s="62"/>
      <c r="X278" s="65"/>
      <c r="Y278" s="62"/>
      <c r="Z278" s="65"/>
      <c r="AA278" s="62"/>
      <c r="AB278" s="65"/>
      <c r="AC278" s="62"/>
      <c r="AD278" s="65"/>
      <c r="AE278" s="62"/>
    </row>
    <row r="279" spans="1:31" ht="15.75" customHeight="1" x14ac:dyDescent="0.2">
      <c r="A279" s="254"/>
      <c r="B279" s="254"/>
      <c r="C279" s="254"/>
      <c r="D279" s="254"/>
      <c r="E279" s="254"/>
      <c r="F279" s="254"/>
      <c r="G279" s="254"/>
      <c r="H279" s="254"/>
      <c r="I279" s="254"/>
      <c r="J279" s="254"/>
      <c r="K279" s="254"/>
      <c r="L279" s="254"/>
      <c r="M279" s="254"/>
      <c r="N279" s="254"/>
      <c r="O279" s="254"/>
      <c r="P279" s="254"/>
      <c r="Q279" s="254"/>
      <c r="R279" s="254"/>
      <c r="S279" s="254"/>
      <c r="T279" s="254"/>
      <c r="U279" s="62"/>
      <c r="V279" s="65"/>
      <c r="W279" s="62"/>
      <c r="X279" s="65"/>
      <c r="Y279" s="62"/>
      <c r="Z279" s="65"/>
      <c r="AA279" s="62"/>
      <c r="AB279" s="65"/>
      <c r="AC279" s="62"/>
      <c r="AD279" s="65"/>
      <c r="AE279" s="62"/>
    </row>
    <row r="280" spans="1:31" ht="15.75" customHeight="1" x14ac:dyDescent="0.2">
      <c r="A280" s="254"/>
      <c r="B280" s="254"/>
      <c r="C280" s="254"/>
      <c r="D280" s="254"/>
      <c r="E280" s="254"/>
      <c r="F280" s="254"/>
      <c r="G280" s="254"/>
      <c r="H280" s="254"/>
      <c r="I280" s="254"/>
      <c r="J280" s="254"/>
      <c r="K280" s="254"/>
      <c r="L280" s="254"/>
      <c r="M280" s="254"/>
      <c r="N280" s="254"/>
      <c r="O280" s="254"/>
      <c r="P280" s="254"/>
      <c r="Q280" s="254"/>
      <c r="R280" s="254"/>
      <c r="S280" s="254"/>
      <c r="T280" s="254"/>
      <c r="U280" s="62"/>
      <c r="V280" s="65"/>
      <c r="W280" s="62"/>
      <c r="X280" s="65"/>
      <c r="Y280" s="62"/>
      <c r="Z280" s="65"/>
      <c r="AA280" s="62"/>
      <c r="AB280" s="65"/>
      <c r="AC280" s="62"/>
      <c r="AD280" s="65"/>
      <c r="AE280" s="62"/>
    </row>
    <row r="281" spans="1:31" ht="15.75" customHeight="1" x14ac:dyDescent="0.2">
      <c r="A281" s="254"/>
      <c r="B281" s="254"/>
      <c r="C281" s="254"/>
      <c r="D281" s="254"/>
      <c r="E281" s="254"/>
      <c r="F281" s="254"/>
      <c r="G281" s="254"/>
      <c r="H281" s="254"/>
      <c r="I281" s="254"/>
      <c r="J281" s="254"/>
      <c r="K281" s="254"/>
      <c r="L281" s="254"/>
      <c r="M281" s="254"/>
      <c r="N281" s="254"/>
      <c r="O281" s="254"/>
      <c r="P281" s="254"/>
      <c r="Q281" s="254"/>
      <c r="R281" s="254"/>
      <c r="S281" s="254"/>
      <c r="T281" s="254"/>
      <c r="U281" s="62"/>
      <c r="V281" s="65"/>
      <c r="W281" s="62"/>
      <c r="X281" s="65"/>
      <c r="Y281" s="62"/>
      <c r="Z281" s="65"/>
      <c r="AA281" s="62"/>
      <c r="AB281" s="65"/>
      <c r="AC281" s="62"/>
      <c r="AD281" s="65"/>
      <c r="AE281" s="62"/>
    </row>
    <row r="282" spans="1:31" ht="15.75" customHeight="1" x14ac:dyDescent="0.2">
      <c r="A282" s="254"/>
      <c r="B282" s="254"/>
      <c r="C282" s="254"/>
      <c r="D282" s="254"/>
      <c r="E282" s="254"/>
      <c r="F282" s="254"/>
      <c r="G282" s="254"/>
      <c r="H282" s="254"/>
      <c r="I282" s="254"/>
      <c r="J282" s="254"/>
      <c r="K282" s="254"/>
      <c r="L282" s="254"/>
      <c r="M282" s="254"/>
      <c r="N282" s="254"/>
      <c r="O282" s="254"/>
      <c r="P282" s="254"/>
      <c r="Q282" s="254"/>
      <c r="R282" s="254"/>
      <c r="S282" s="254"/>
      <c r="T282" s="254"/>
      <c r="U282" s="62"/>
      <c r="V282" s="65"/>
      <c r="W282" s="62"/>
      <c r="X282" s="65"/>
      <c r="Y282" s="62"/>
      <c r="Z282" s="65"/>
      <c r="AA282" s="62"/>
      <c r="AB282" s="65"/>
      <c r="AC282" s="62"/>
      <c r="AD282" s="65"/>
      <c r="AE282" s="62"/>
    </row>
    <row r="283" spans="1:31" ht="15.75" customHeight="1" x14ac:dyDescent="0.2">
      <c r="A283" s="71"/>
      <c r="B283" s="71"/>
      <c r="C283" s="71"/>
      <c r="D283" s="71"/>
      <c r="E283" s="71"/>
      <c r="F283" s="71"/>
      <c r="G283" s="71"/>
      <c r="H283" s="71"/>
      <c r="I283" s="71"/>
      <c r="J283" s="71"/>
      <c r="K283" s="71"/>
      <c r="L283" s="62"/>
      <c r="M283" s="62"/>
      <c r="N283" s="65"/>
      <c r="O283" s="62"/>
      <c r="P283" s="65"/>
      <c r="Q283" s="62"/>
      <c r="R283" s="65"/>
      <c r="S283" s="62"/>
      <c r="T283" s="65"/>
      <c r="U283" s="62"/>
      <c r="V283" s="65"/>
      <c r="W283" s="62"/>
      <c r="X283" s="65"/>
      <c r="Y283" s="62"/>
      <c r="Z283" s="65"/>
      <c r="AA283" s="62"/>
      <c r="AB283" s="65"/>
      <c r="AC283" s="62"/>
      <c r="AD283" s="65"/>
      <c r="AE283" s="62"/>
    </row>
    <row r="284" spans="1:31" ht="15.75" customHeight="1" x14ac:dyDescent="0.2">
      <c r="A284" s="62"/>
      <c r="B284" s="62"/>
      <c r="C284" s="62"/>
      <c r="D284" s="62"/>
      <c r="E284" s="62"/>
      <c r="F284" s="62"/>
      <c r="G284" s="62"/>
      <c r="H284" s="62"/>
      <c r="I284" s="62"/>
      <c r="J284" s="62"/>
      <c r="K284" s="62"/>
      <c r="L284" s="62"/>
      <c r="M284" s="62"/>
      <c r="N284" s="65"/>
      <c r="O284" s="62"/>
      <c r="P284" s="65"/>
      <c r="Q284" s="62"/>
      <c r="R284" s="65"/>
      <c r="S284" s="62"/>
      <c r="T284" s="65"/>
      <c r="U284" s="62"/>
      <c r="V284" s="65"/>
      <c r="W284" s="62"/>
      <c r="X284" s="65"/>
      <c r="Y284" s="62"/>
      <c r="Z284" s="65"/>
      <c r="AA284" s="62"/>
      <c r="AB284" s="65"/>
      <c r="AC284" s="62"/>
      <c r="AD284" s="65"/>
      <c r="AE284" s="62"/>
    </row>
    <row r="285" spans="1:31" ht="15.75" customHeight="1" x14ac:dyDescent="0.2">
      <c r="A285" s="445"/>
      <c r="B285" s="412"/>
      <c r="C285" s="412"/>
      <c r="D285" s="412"/>
      <c r="E285" s="412"/>
      <c r="F285" s="412"/>
      <c r="G285" s="412"/>
      <c r="H285" s="412"/>
      <c r="I285" s="412"/>
      <c r="J285" s="412"/>
      <c r="K285" s="412"/>
      <c r="L285" s="412"/>
      <c r="M285" s="62"/>
      <c r="N285" s="65"/>
      <c r="O285" s="62"/>
      <c r="P285" s="65"/>
      <c r="Q285" s="62"/>
      <c r="R285" s="65"/>
      <c r="S285" s="62"/>
      <c r="T285" s="65"/>
      <c r="U285" s="62"/>
      <c r="V285" s="65"/>
      <c r="W285" s="62"/>
      <c r="X285" s="65"/>
      <c r="Y285" s="62"/>
      <c r="Z285" s="65"/>
      <c r="AA285" s="62"/>
      <c r="AB285" s="65"/>
      <c r="AC285" s="62"/>
      <c r="AD285" s="65"/>
      <c r="AE285" s="62"/>
    </row>
    <row r="286" spans="1:31" ht="15.75" customHeight="1" x14ac:dyDescent="0.15"/>
    <row r="287" spans="1:31" ht="15.75" customHeight="1" x14ac:dyDescent="0.15"/>
    <row r="288" spans="1:31" ht="15.75" customHeight="1" x14ac:dyDescent="0.15"/>
    <row r="289" ht="15.75" customHeight="1" x14ac:dyDescent="0.15"/>
    <row r="290" ht="15.75" customHeight="1" x14ac:dyDescent="0.15"/>
    <row r="291" ht="15.75" customHeight="1" x14ac:dyDescent="0.15"/>
    <row r="292" ht="15.75" customHeight="1" x14ac:dyDescent="0.15"/>
    <row r="293" ht="15.75" customHeight="1" x14ac:dyDescent="0.15"/>
    <row r="294" ht="15.75" customHeight="1" x14ac:dyDescent="0.15"/>
    <row r="295" ht="15.75" customHeight="1" x14ac:dyDescent="0.15"/>
    <row r="296" ht="15.75" customHeight="1" x14ac:dyDescent="0.15"/>
    <row r="297" ht="15.75" customHeight="1" x14ac:dyDescent="0.15"/>
    <row r="298" ht="15.75" customHeight="1" x14ac:dyDescent="0.15"/>
    <row r="299" ht="15.75" customHeight="1" x14ac:dyDescent="0.15"/>
    <row r="300" ht="15.75" customHeight="1" x14ac:dyDescent="0.15"/>
    <row r="301" ht="15.75" customHeight="1" x14ac:dyDescent="0.15"/>
    <row r="302" ht="15.75" customHeight="1" x14ac:dyDescent="0.15"/>
    <row r="303" ht="15.75" customHeight="1" x14ac:dyDescent="0.15"/>
    <row r="304" ht="15.75" customHeight="1" x14ac:dyDescent="0.15"/>
    <row r="305" ht="15.75" customHeight="1" x14ac:dyDescent="0.15"/>
    <row r="306" ht="15.75" customHeight="1" x14ac:dyDescent="0.15"/>
    <row r="307" ht="15.75" customHeight="1" x14ac:dyDescent="0.15"/>
    <row r="308" ht="15.75" customHeight="1" x14ac:dyDescent="0.15"/>
    <row r="309" ht="15.75" customHeight="1" x14ac:dyDescent="0.15"/>
    <row r="310" ht="15.75" customHeight="1" x14ac:dyDescent="0.15"/>
    <row r="311" ht="15.75" customHeight="1" x14ac:dyDescent="0.15"/>
    <row r="312" ht="15.75" customHeight="1" x14ac:dyDescent="0.15"/>
    <row r="313" ht="15.75" customHeight="1" x14ac:dyDescent="0.15"/>
    <row r="314" ht="15.75" customHeight="1" x14ac:dyDescent="0.15"/>
    <row r="315" ht="15.75" customHeight="1" x14ac:dyDescent="0.15"/>
    <row r="316" ht="15.75" customHeight="1" x14ac:dyDescent="0.15"/>
    <row r="317" ht="15.75" customHeight="1" x14ac:dyDescent="0.15"/>
    <row r="318" ht="15.75" customHeight="1" x14ac:dyDescent="0.15"/>
    <row r="319" ht="15.75" customHeight="1" x14ac:dyDescent="0.15"/>
    <row r="320" ht="15.75" customHeight="1" x14ac:dyDescent="0.15"/>
    <row r="321" ht="15.75" customHeight="1" x14ac:dyDescent="0.15"/>
    <row r="322" ht="15.75" customHeight="1" x14ac:dyDescent="0.15"/>
    <row r="323" ht="15.75" customHeight="1" x14ac:dyDescent="0.15"/>
    <row r="324" ht="15.75" customHeight="1" x14ac:dyDescent="0.15"/>
    <row r="325" ht="15.75" customHeight="1" x14ac:dyDescent="0.15"/>
    <row r="326" ht="15.75" customHeight="1" x14ac:dyDescent="0.15"/>
    <row r="327" ht="15.75" customHeight="1" x14ac:dyDescent="0.15"/>
    <row r="328" ht="15.75" customHeight="1" x14ac:dyDescent="0.15"/>
    <row r="329" ht="15.75" customHeight="1" x14ac:dyDescent="0.15"/>
    <row r="330" ht="15.75" customHeight="1" x14ac:dyDescent="0.15"/>
    <row r="331" ht="15.75" customHeight="1" x14ac:dyDescent="0.15"/>
    <row r="332" ht="15.75" customHeight="1" x14ac:dyDescent="0.15"/>
    <row r="333" ht="15.75" customHeight="1" x14ac:dyDescent="0.15"/>
    <row r="334" ht="15.75" customHeight="1" x14ac:dyDescent="0.15"/>
    <row r="335" ht="15.75" customHeight="1" x14ac:dyDescent="0.15"/>
    <row r="336" ht="15.75" customHeight="1" x14ac:dyDescent="0.15"/>
    <row r="337" ht="15.75" customHeight="1" x14ac:dyDescent="0.15"/>
    <row r="338" ht="15.75" customHeight="1" x14ac:dyDescent="0.15"/>
    <row r="339" ht="15.75" customHeight="1" x14ac:dyDescent="0.15"/>
    <row r="340" ht="15.75" customHeight="1" x14ac:dyDescent="0.15"/>
    <row r="341" ht="15.75" customHeight="1" x14ac:dyDescent="0.15"/>
    <row r="342" ht="15.75" customHeight="1" x14ac:dyDescent="0.15"/>
    <row r="343" ht="15.75" customHeight="1" x14ac:dyDescent="0.15"/>
    <row r="344" ht="15.75" customHeight="1" x14ac:dyDescent="0.15"/>
    <row r="345" ht="15.75" customHeight="1" x14ac:dyDescent="0.15"/>
    <row r="346" ht="15.75" customHeight="1" x14ac:dyDescent="0.15"/>
    <row r="347" ht="15.75" customHeight="1" x14ac:dyDescent="0.15"/>
    <row r="348" ht="15.75" customHeight="1" x14ac:dyDescent="0.15"/>
    <row r="349" ht="15.75" customHeight="1" x14ac:dyDescent="0.15"/>
    <row r="350" ht="15.75" customHeight="1" x14ac:dyDescent="0.15"/>
    <row r="351" ht="15.75" customHeight="1" x14ac:dyDescent="0.15"/>
    <row r="352" ht="15.75" customHeight="1" x14ac:dyDescent="0.15"/>
    <row r="353" ht="15.75" customHeight="1" x14ac:dyDescent="0.15"/>
    <row r="354" ht="15.75" customHeight="1" x14ac:dyDescent="0.15"/>
    <row r="355" ht="15.75" customHeight="1" x14ac:dyDescent="0.15"/>
    <row r="356" ht="15.75" customHeight="1" x14ac:dyDescent="0.15"/>
    <row r="357" ht="15.75" customHeight="1" x14ac:dyDescent="0.15"/>
    <row r="358" ht="15.75" customHeight="1" x14ac:dyDescent="0.15"/>
    <row r="359" ht="15.75" customHeight="1" x14ac:dyDescent="0.15"/>
    <row r="360" ht="15.75" customHeight="1" x14ac:dyDescent="0.15"/>
    <row r="361" ht="15.75" customHeight="1" x14ac:dyDescent="0.15"/>
    <row r="362" ht="15.75" customHeight="1" x14ac:dyDescent="0.15"/>
    <row r="363" ht="15.75" customHeight="1" x14ac:dyDescent="0.15"/>
    <row r="364" ht="15.75" customHeight="1" x14ac:dyDescent="0.15"/>
    <row r="365" ht="15.75" customHeight="1" x14ac:dyDescent="0.15"/>
    <row r="366" ht="15.75" customHeight="1" x14ac:dyDescent="0.15"/>
    <row r="367" ht="15.75" customHeight="1" x14ac:dyDescent="0.15"/>
    <row r="368" ht="15.75" customHeight="1" x14ac:dyDescent="0.15"/>
    <row r="369" ht="15.75" customHeight="1" x14ac:dyDescent="0.15"/>
    <row r="370" ht="15.75" customHeight="1" x14ac:dyDescent="0.15"/>
    <row r="371" ht="15.75" customHeight="1" x14ac:dyDescent="0.15"/>
    <row r="372" ht="15.75" customHeight="1" x14ac:dyDescent="0.15"/>
    <row r="373" ht="15.75" customHeight="1" x14ac:dyDescent="0.15"/>
    <row r="374" ht="15.75" customHeight="1" x14ac:dyDescent="0.15"/>
    <row r="375" ht="15.75" customHeight="1" x14ac:dyDescent="0.15"/>
    <row r="376" ht="15.75" customHeight="1" x14ac:dyDescent="0.15"/>
    <row r="377" ht="15.75" customHeight="1" x14ac:dyDescent="0.15"/>
    <row r="378" ht="15.75" customHeight="1" x14ac:dyDescent="0.15"/>
    <row r="379" ht="15.75" customHeight="1" x14ac:dyDescent="0.15"/>
    <row r="380" ht="15.75" customHeight="1" x14ac:dyDescent="0.15"/>
    <row r="381" ht="15.75" customHeight="1" x14ac:dyDescent="0.15"/>
    <row r="382" ht="15.75" customHeight="1" x14ac:dyDescent="0.15"/>
    <row r="383" ht="15.75" customHeight="1" x14ac:dyDescent="0.15"/>
    <row r="384" ht="15.75" customHeight="1" x14ac:dyDescent="0.15"/>
    <row r="385" ht="15.75" customHeight="1" x14ac:dyDescent="0.15"/>
    <row r="386" ht="15.75" customHeight="1" x14ac:dyDescent="0.15"/>
    <row r="387" ht="15.75" customHeight="1" x14ac:dyDescent="0.15"/>
    <row r="388" ht="15.75" customHeight="1" x14ac:dyDescent="0.15"/>
    <row r="389" ht="15.75" customHeight="1" x14ac:dyDescent="0.15"/>
    <row r="390" ht="15.75" customHeight="1" x14ac:dyDescent="0.15"/>
    <row r="391" ht="15.75" customHeight="1" x14ac:dyDescent="0.15"/>
    <row r="392" ht="15.75" customHeight="1" x14ac:dyDescent="0.15"/>
    <row r="393" ht="15.75" customHeight="1" x14ac:dyDescent="0.15"/>
    <row r="394" ht="15.75" customHeight="1" x14ac:dyDescent="0.15"/>
    <row r="395" ht="15.75" customHeight="1" x14ac:dyDescent="0.15"/>
    <row r="396" ht="15.75" customHeight="1" x14ac:dyDescent="0.15"/>
    <row r="397" ht="15.75" customHeight="1" x14ac:dyDescent="0.15"/>
    <row r="398" ht="15.75" customHeight="1" x14ac:dyDescent="0.15"/>
    <row r="399" ht="15.75" customHeight="1" x14ac:dyDescent="0.15"/>
    <row r="400" ht="15.75" customHeight="1" x14ac:dyDescent="0.15"/>
    <row r="401" ht="15.75" customHeight="1" x14ac:dyDescent="0.15"/>
    <row r="402" ht="15.75" customHeight="1" x14ac:dyDescent="0.15"/>
    <row r="403" ht="15.75" customHeight="1" x14ac:dyDescent="0.15"/>
    <row r="404" ht="15.75" customHeight="1" x14ac:dyDescent="0.15"/>
    <row r="405" ht="15.75" customHeight="1" x14ac:dyDescent="0.15"/>
    <row r="406" ht="15.75" customHeight="1" x14ac:dyDescent="0.15"/>
    <row r="407" ht="15.75" customHeight="1" x14ac:dyDescent="0.15"/>
    <row r="408" ht="15.75" customHeight="1" x14ac:dyDescent="0.15"/>
    <row r="409" ht="15.75" customHeight="1" x14ac:dyDescent="0.15"/>
    <row r="410" ht="15.75" customHeight="1" x14ac:dyDescent="0.15"/>
    <row r="411" ht="15.75" customHeight="1" x14ac:dyDescent="0.15"/>
    <row r="412" ht="15.75" customHeight="1" x14ac:dyDescent="0.15"/>
    <row r="413" ht="15.75" customHeight="1" x14ac:dyDescent="0.15"/>
    <row r="414" ht="15.75" customHeight="1" x14ac:dyDescent="0.15"/>
    <row r="415" ht="15.75" customHeight="1" x14ac:dyDescent="0.15"/>
    <row r="416" ht="15.75" customHeight="1" x14ac:dyDescent="0.15"/>
    <row r="417" ht="15.75" customHeight="1" x14ac:dyDescent="0.15"/>
    <row r="418" ht="15.75" customHeight="1" x14ac:dyDescent="0.15"/>
    <row r="419" ht="15.75" customHeight="1" x14ac:dyDescent="0.15"/>
    <row r="420" ht="15.75" customHeight="1" x14ac:dyDescent="0.15"/>
    <row r="421" ht="15.75" customHeight="1" x14ac:dyDescent="0.15"/>
    <row r="422" ht="15.75" customHeight="1" x14ac:dyDescent="0.15"/>
    <row r="423" ht="15.75" customHeight="1" x14ac:dyDescent="0.15"/>
    <row r="424" ht="15.75" customHeight="1" x14ac:dyDescent="0.15"/>
    <row r="425" ht="15.75" customHeight="1" x14ac:dyDescent="0.15"/>
    <row r="426" ht="15.75" customHeight="1" x14ac:dyDescent="0.15"/>
    <row r="427" ht="15.75" customHeight="1" x14ac:dyDescent="0.15"/>
    <row r="428" ht="15.75" customHeight="1" x14ac:dyDescent="0.15"/>
    <row r="429" ht="15.75" customHeight="1" x14ac:dyDescent="0.15"/>
    <row r="430" ht="15.75" customHeight="1" x14ac:dyDescent="0.15"/>
    <row r="431" ht="15.75" customHeight="1" x14ac:dyDescent="0.15"/>
    <row r="432" ht="15.75" customHeight="1" x14ac:dyDescent="0.15"/>
    <row r="433" ht="15.75" customHeight="1" x14ac:dyDescent="0.15"/>
    <row r="434" ht="15.75" customHeight="1" x14ac:dyDescent="0.15"/>
    <row r="435" ht="15.75" customHeight="1" x14ac:dyDescent="0.15"/>
    <row r="436" ht="15.75" customHeight="1" x14ac:dyDescent="0.15"/>
    <row r="437" ht="15.75" customHeight="1" x14ac:dyDescent="0.15"/>
    <row r="438" ht="15.75" customHeight="1" x14ac:dyDescent="0.15"/>
    <row r="439" ht="15.75" customHeight="1" x14ac:dyDescent="0.15"/>
    <row r="440" ht="15.75" customHeight="1" x14ac:dyDescent="0.15"/>
    <row r="441" ht="15.75" customHeight="1" x14ac:dyDescent="0.15"/>
    <row r="442" ht="15.75" customHeight="1" x14ac:dyDescent="0.15"/>
    <row r="443" ht="15.75" customHeight="1" x14ac:dyDescent="0.15"/>
    <row r="444" ht="15.75" customHeight="1" x14ac:dyDescent="0.15"/>
    <row r="445" ht="15.75" customHeight="1" x14ac:dyDescent="0.15"/>
    <row r="446" ht="15.75" customHeight="1" x14ac:dyDescent="0.15"/>
    <row r="447" ht="15.75" customHeight="1" x14ac:dyDescent="0.15"/>
    <row r="448" ht="15.75" customHeight="1" x14ac:dyDescent="0.15"/>
    <row r="449" ht="15.75" customHeight="1" x14ac:dyDescent="0.15"/>
    <row r="450" ht="15.75" customHeight="1" x14ac:dyDescent="0.15"/>
    <row r="451" ht="15.75" customHeight="1" x14ac:dyDescent="0.15"/>
    <row r="452" ht="15.75" customHeight="1" x14ac:dyDescent="0.15"/>
    <row r="453" ht="15.75" customHeight="1" x14ac:dyDescent="0.15"/>
    <row r="454" ht="15.75" customHeight="1" x14ac:dyDescent="0.15"/>
    <row r="455" ht="15.75" customHeight="1" x14ac:dyDescent="0.15"/>
    <row r="456" ht="15.75" customHeight="1" x14ac:dyDescent="0.15"/>
    <row r="457" ht="15.75" customHeight="1" x14ac:dyDescent="0.15"/>
    <row r="458" ht="15.75" customHeight="1" x14ac:dyDescent="0.15"/>
    <row r="459" ht="15.75" customHeight="1" x14ac:dyDescent="0.15"/>
    <row r="460" ht="15.75" customHeight="1" x14ac:dyDescent="0.15"/>
    <row r="461" ht="15.75" customHeight="1" x14ac:dyDescent="0.15"/>
    <row r="462" ht="15.75" customHeight="1" x14ac:dyDescent="0.15"/>
    <row r="463" ht="15.75" customHeight="1" x14ac:dyDescent="0.15"/>
    <row r="464" ht="15.75" customHeight="1" x14ac:dyDescent="0.15"/>
    <row r="465" ht="15.75" customHeight="1" x14ac:dyDescent="0.15"/>
    <row r="466" ht="15.75" customHeight="1" x14ac:dyDescent="0.15"/>
    <row r="467" ht="15.75" customHeight="1" x14ac:dyDescent="0.15"/>
    <row r="468" ht="15.75" customHeight="1" x14ac:dyDescent="0.15"/>
    <row r="469" ht="15.75" customHeight="1" x14ac:dyDescent="0.15"/>
    <row r="470" ht="15.75" customHeight="1" x14ac:dyDescent="0.15"/>
    <row r="471" ht="15.75" customHeight="1" x14ac:dyDescent="0.15"/>
    <row r="472" ht="15.75" customHeight="1" x14ac:dyDescent="0.15"/>
    <row r="473" ht="15.75" customHeight="1" x14ac:dyDescent="0.15"/>
    <row r="474" ht="15.75" customHeight="1" x14ac:dyDescent="0.15"/>
    <row r="475" ht="15.75" customHeight="1" x14ac:dyDescent="0.15"/>
    <row r="476" ht="15.75" customHeight="1" x14ac:dyDescent="0.15"/>
    <row r="477" ht="15.75" customHeight="1" x14ac:dyDescent="0.15"/>
    <row r="478" ht="15.75" customHeight="1" x14ac:dyDescent="0.15"/>
    <row r="479" ht="15.75" customHeight="1" x14ac:dyDescent="0.15"/>
    <row r="480" ht="15.75" customHeight="1" x14ac:dyDescent="0.15"/>
    <row r="481" ht="15.75" customHeight="1" x14ac:dyDescent="0.15"/>
    <row r="482" ht="15.75" customHeight="1" x14ac:dyDescent="0.15"/>
    <row r="483" ht="15.75" customHeight="1" x14ac:dyDescent="0.15"/>
    <row r="484" ht="15.75" customHeight="1" x14ac:dyDescent="0.15"/>
    <row r="485" ht="15.75" customHeight="1" x14ac:dyDescent="0.15"/>
    <row r="486" ht="15.75" customHeight="1" x14ac:dyDescent="0.15"/>
    <row r="487" ht="15.75" customHeight="1" x14ac:dyDescent="0.15"/>
    <row r="488" ht="15.75" customHeight="1" x14ac:dyDescent="0.15"/>
    <row r="489" ht="15.75" customHeight="1" x14ac:dyDescent="0.15"/>
    <row r="490" ht="15.75" customHeight="1" x14ac:dyDescent="0.15"/>
    <row r="491" ht="15.75" customHeight="1" x14ac:dyDescent="0.15"/>
    <row r="492" ht="15.75" customHeight="1" x14ac:dyDescent="0.15"/>
    <row r="493" ht="15.75" customHeight="1" x14ac:dyDescent="0.15"/>
    <row r="494" ht="15.75" customHeight="1" x14ac:dyDescent="0.15"/>
    <row r="495" ht="15.75" customHeight="1" x14ac:dyDescent="0.15"/>
    <row r="496" ht="15.75" customHeight="1" x14ac:dyDescent="0.15"/>
    <row r="497" ht="15.75" customHeight="1" x14ac:dyDescent="0.15"/>
    <row r="498" ht="15.75" customHeight="1" x14ac:dyDescent="0.15"/>
    <row r="499" ht="15.75" customHeight="1" x14ac:dyDescent="0.15"/>
    <row r="500" ht="15.75" customHeight="1" x14ac:dyDescent="0.15"/>
    <row r="501" ht="15.75" customHeight="1" x14ac:dyDescent="0.15"/>
    <row r="502" ht="15.75" customHeight="1" x14ac:dyDescent="0.15"/>
    <row r="503" ht="15.75" customHeight="1" x14ac:dyDescent="0.15"/>
    <row r="504" ht="15.75" customHeight="1" x14ac:dyDescent="0.15"/>
    <row r="505" ht="15.75" customHeight="1" x14ac:dyDescent="0.15"/>
    <row r="506" ht="15.75" customHeight="1" x14ac:dyDescent="0.15"/>
    <row r="507" ht="15.75" customHeight="1" x14ac:dyDescent="0.15"/>
    <row r="508" ht="15.75" customHeight="1" x14ac:dyDescent="0.15"/>
    <row r="509" ht="15.75" customHeight="1" x14ac:dyDescent="0.15"/>
    <row r="510" ht="15.75" customHeight="1" x14ac:dyDescent="0.15"/>
    <row r="511" ht="15.75" customHeight="1" x14ac:dyDescent="0.15"/>
    <row r="512" ht="15.75" customHeight="1" x14ac:dyDescent="0.15"/>
    <row r="513" ht="15.75" customHeight="1" x14ac:dyDescent="0.15"/>
    <row r="514" ht="15.75" customHeight="1" x14ac:dyDescent="0.15"/>
    <row r="515" ht="15.75" customHeight="1" x14ac:dyDescent="0.15"/>
    <row r="516" ht="15.75" customHeight="1" x14ac:dyDescent="0.15"/>
    <row r="517" ht="15.75" customHeight="1" x14ac:dyDescent="0.15"/>
    <row r="518" ht="15.75" customHeight="1" x14ac:dyDescent="0.15"/>
    <row r="519" ht="15.75" customHeight="1" x14ac:dyDescent="0.15"/>
    <row r="520" ht="15.75" customHeight="1" x14ac:dyDescent="0.15"/>
    <row r="521" ht="15.75" customHeight="1" x14ac:dyDescent="0.15"/>
    <row r="522" ht="15.75" customHeight="1" x14ac:dyDescent="0.15"/>
    <row r="523" ht="15.75" customHeight="1" x14ac:dyDescent="0.15"/>
    <row r="524" ht="15.75" customHeight="1" x14ac:dyDescent="0.15"/>
    <row r="525" ht="15.75" customHeight="1" x14ac:dyDescent="0.15"/>
    <row r="526" ht="15.75" customHeight="1" x14ac:dyDescent="0.15"/>
    <row r="527" ht="15.75" customHeight="1" x14ac:dyDescent="0.15"/>
    <row r="528" ht="15.75" customHeight="1" x14ac:dyDescent="0.15"/>
    <row r="529" ht="15.75" customHeight="1" x14ac:dyDescent="0.15"/>
    <row r="530" ht="15.75" customHeight="1" x14ac:dyDescent="0.15"/>
    <row r="531" ht="15.75" customHeight="1" x14ac:dyDescent="0.15"/>
    <row r="532" ht="15.75" customHeight="1" x14ac:dyDescent="0.15"/>
    <row r="533" ht="15.75" customHeight="1" x14ac:dyDescent="0.15"/>
    <row r="534" ht="15.75" customHeight="1" x14ac:dyDescent="0.15"/>
    <row r="535" ht="15.75" customHeight="1" x14ac:dyDescent="0.15"/>
    <row r="536" ht="15.75" customHeight="1" x14ac:dyDescent="0.15"/>
    <row r="537" ht="15.75" customHeight="1" x14ac:dyDescent="0.15"/>
    <row r="538" ht="15.75" customHeight="1" x14ac:dyDescent="0.15"/>
    <row r="539" ht="15.75" customHeight="1" x14ac:dyDescent="0.15"/>
    <row r="540" ht="15.75" customHeight="1" x14ac:dyDescent="0.15"/>
    <row r="541" ht="15.75" customHeight="1" x14ac:dyDescent="0.15"/>
    <row r="542" ht="15.75" customHeight="1" x14ac:dyDescent="0.15"/>
    <row r="543" ht="15.75" customHeight="1" x14ac:dyDescent="0.15"/>
    <row r="544" ht="15.75" customHeight="1" x14ac:dyDescent="0.15"/>
    <row r="545" ht="15.75" customHeight="1" x14ac:dyDescent="0.15"/>
    <row r="546" ht="15.75" customHeight="1" x14ac:dyDescent="0.15"/>
    <row r="547" ht="15.75" customHeight="1" x14ac:dyDescent="0.15"/>
    <row r="548" ht="15.75" customHeight="1" x14ac:dyDescent="0.15"/>
    <row r="549" ht="15.75" customHeight="1" x14ac:dyDescent="0.15"/>
    <row r="550" ht="15.75" customHeight="1" x14ac:dyDescent="0.15"/>
    <row r="551" ht="15.75" customHeight="1" x14ac:dyDescent="0.15"/>
    <row r="552" ht="15.75" customHeight="1" x14ac:dyDescent="0.15"/>
    <row r="553" ht="15.75" customHeight="1" x14ac:dyDescent="0.15"/>
    <row r="554" ht="15.75" customHeight="1" x14ac:dyDescent="0.15"/>
    <row r="555" ht="15.75" customHeight="1" x14ac:dyDescent="0.15"/>
    <row r="556" ht="15.75" customHeight="1" x14ac:dyDescent="0.15"/>
    <row r="557" ht="15.75" customHeight="1" x14ac:dyDescent="0.15"/>
    <row r="558" ht="15.75" customHeight="1" x14ac:dyDescent="0.15"/>
    <row r="559" ht="15.75" customHeight="1" x14ac:dyDescent="0.15"/>
    <row r="560" ht="15.75" customHeight="1" x14ac:dyDescent="0.15"/>
    <row r="561" ht="15.75" customHeight="1" x14ac:dyDescent="0.15"/>
    <row r="562" ht="15.75" customHeight="1" x14ac:dyDescent="0.15"/>
    <row r="563" ht="15.75" customHeight="1" x14ac:dyDescent="0.15"/>
    <row r="564" ht="15.75" customHeight="1" x14ac:dyDescent="0.15"/>
    <row r="565" ht="15.75" customHeight="1" x14ac:dyDescent="0.15"/>
    <row r="566" ht="15.75" customHeight="1" x14ac:dyDescent="0.15"/>
    <row r="567" ht="15.75" customHeight="1" x14ac:dyDescent="0.15"/>
    <row r="568" ht="15.75" customHeight="1" x14ac:dyDescent="0.15"/>
    <row r="569" ht="15.75" customHeight="1" x14ac:dyDescent="0.15"/>
    <row r="570" ht="15.75" customHeight="1" x14ac:dyDescent="0.15"/>
    <row r="571" ht="15.75" customHeight="1" x14ac:dyDescent="0.15"/>
    <row r="572" ht="15.75" customHeight="1" x14ac:dyDescent="0.15"/>
    <row r="573" ht="15.75" customHeight="1" x14ac:dyDescent="0.15"/>
    <row r="574" ht="15.75" customHeight="1" x14ac:dyDescent="0.15"/>
    <row r="575" ht="15.75" customHeight="1" x14ac:dyDescent="0.15"/>
    <row r="576" ht="15.75" customHeight="1" x14ac:dyDescent="0.15"/>
    <row r="577" ht="15.75" customHeight="1" x14ac:dyDescent="0.15"/>
    <row r="578" ht="15.75" customHeight="1" x14ac:dyDescent="0.15"/>
    <row r="579" ht="15.75" customHeight="1" x14ac:dyDescent="0.15"/>
    <row r="580" ht="15.75" customHeight="1" x14ac:dyDescent="0.15"/>
    <row r="581" ht="15.75" customHeight="1" x14ac:dyDescent="0.15"/>
    <row r="582" ht="15.75" customHeight="1" x14ac:dyDescent="0.15"/>
    <row r="583" ht="15.75" customHeight="1" x14ac:dyDescent="0.15"/>
    <row r="584" ht="15.75" customHeight="1" x14ac:dyDescent="0.15"/>
    <row r="585" ht="15.75" customHeight="1" x14ac:dyDescent="0.15"/>
    <row r="586" ht="15.75" customHeight="1" x14ac:dyDescent="0.15"/>
    <row r="587" ht="15.75" customHeight="1" x14ac:dyDescent="0.15"/>
    <row r="588" ht="15.75" customHeight="1" x14ac:dyDescent="0.15"/>
    <row r="589" ht="15.75" customHeight="1" x14ac:dyDescent="0.15"/>
    <row r="590" ht="15.75" customHeight="1" x14ac:dyDescent="0.15"/>
    <row r="591" ht="15.75" customHeight="1" x14ac:dyDescent="0.15"/>
    <row r="592" ht="15.75" customHeight="1" x14ac:dyDescent="0.15"/>
    <row r="593" ht="15.75" customHeight="1" x14ac:dyDescent="0.15"/>
    <row r="594" ht="15.75" customHeight="1" x14ac:dyDescent="0.15"/>
    <row r="595" ht="15.75" customHeight="1" x14ac:dyDescent="0.15"/>
    <row r="596" ht="15.75" customHeight="1" x14ac:dyDescent="0.15"/>
    <row r="597" ht="15.75" customHeight="1" x14ac:dyDescent="0.15"/>
    <row r="598" ht="15.75" customHeight="1" x14ac:dyDescent="0.15"/>
    <row r="599" ht="15.75" customHeight="1" x14ac:dyDescent="0.15"/>
    <row r="600" ht="15.75" customHeight="1" x14ac:dyDescent="0.15"/>
    <row r="601" ht="15.75" customHeight="1" x14ac:dyDescent="0.15"/>
    <row r="602" ht="15.75" customHeight="1" x14ac:dyDescent="0.15"/>
    <row r="603" ht="15.75" customHeight="1" x14ac:dyDescent="0.15"/>
    <row r="604" ht="15.75" customHeight="1" x14ac:dyDescent="0.15"/>
    <row r="605" ht="15.75" customHeight="1" x14ac:dyDescent="0.15"/>
    <row r="606" ht="15.75" customHeight="1" x14ac:dyDescent="0.15"/>
    <row r="607" ht="15.75" customHeight="1" x14ac:dyDescent="0.15"/>
    <row r="608" ht="15.75" customHeight="1" x14ac:dyDescent="0.15"/>
    <row r="609" ht="15.75" customHeight="1" x14ac:dyDescent="0.15"/>
    <row r="610" ht="15.75" customHeight="1" x14ac:dyDescent="0.15"/>
    <row r="611" ht="15.75" customHeight="1" x14ac:dyDescent="0.15"/>
    <row r="612" ht="15.75" customHeight="1" x14ac:dyDescent="0.15"/>
    <row r="613" ht="15.75" customHeight="1" x14ac:dyDescent="0.15"/>
    <row r="614" ht="15.75" customHeight="1" x14ac:dyDescent="0.15"/>
    <row r="615" ht="15.75" customHeight="1" x14ac:dyDescent="0.15"/>
    <row r="616" ht="15.75" customHeight="1" x14ac:dyDescent="0.15"/>
    <row r="617" ht="15.75" customHeight="1" x14ac:dyDescent="0.15"/>
    <row r="618" ht="15.75" customHeight="1" x14ac:dyDescent="0.15"/>
    <row r="619" ht="15.75" customHeight="1" x14ac:dyDescent="0.15"/>
    <row r="620" ht="15.75" customHeight="1" x14ac:dyDescent="0.15"/>
    <row r="621" ht="15.75" customHeight="1" x14ac:dyDescent="0.15"/>
    <row r="622" ht="15.75" customHeight="1" x14ac:dyDescent="0.15"/>
    <row r="623" ht="15.75" customHeight="1" x14ac:dyDescent="0.15"/>
    <row r="624" ht="15.75" customHeight="1" x14ac:dyDescent="0.15"/>
    <row r="625" ht="15.75" customHeight="1" x14ac:dyDescent="0.15"/>
    <row r="626" ht="15.75" customHeight="1" x14ac:dyDescent="0.15"/>
    <row r="627" ht="15.75" customHeight="1" x14ac:dyDescent="0.15"/>
    <row r="628" ht="15.75" customHeight="1" x14ac:dyDescent="0.15"/>
    <row r="629" ht="15.75" customHeight="1" x14ac:dyDescent="0.15"/>
    <row r="630" ht="15.75" customHeight="1" x14ac:dyDescent="0.15"/>
    <row r="631" ht="15.75" customHeight="1" x14ac:dyDescent="0.15"/>
    <row r="632" ht="15.75" customHeight="1" x14ac:dyDescent="0.15"/>
    <row r="633" ht="15.75" customHeight="1" x14ac:dyDescent="0.15"/>
    <row r="634" ht="15.75" customHeight="1" x14ac:dyDescent="0.15"/>
    <row r="635" ht="15.75" customHeight="1" x14ac:dyDescent="0.15"/>
    <row r="636" ht="15.75" customHeight="1" x14ac:dyDescent="0.15"/>
    <row r="637" ht="15.75" customHeight="1" x14ac:dyDescent="0.15"/>
    <row r="638" ht="15.75" customHeight="1" x14ac:dyDescent="0.15"/>
    <row r="639" ht="15.75" customHeight="1" x14ac:dyDescent="0.15"/>
    <row r="640" ht="15.75" customHeight="1" x14ac:dyDescent="0.15"/>
    <row r="641" ht="15.75" customHeight="1" x14ac:dyDescent="0.15"/>
    <row r="642" ht="15.75" customHeight="1" x14ac:dyDescent="0.15"/>
    <row r="643" ht="15.75" customHeight="1" x14ac:dyDescent="0.15"/>
    <row r="644" ht="15.75" customHeight="1" x14ac:dyDescent="0.15"/>
    <row r="645" ht="15.75" customHeight="1" x14ac:dyDescent="0.15"/>
    <row r="646" ht="15.75" customHeight="1" x14ac:dyDescent="0.15"/>
    <row r="647" ht="15.75" customHeight="1" x14ac:dyDescent="0.15"/>
    <row r="648" ht="15.75" customHeight="1" x14ac:dyDescent="0.15"/>
    <row r="649" ht="15.75" customHeight="1" x14ac:dyDescent="0.15"/>
    <row r="650" ht="15.75" customHeight="1" x14ac:dyDescent="0.15"/>
    <row r="651" ht="15.75" customHeight="1" x14ac:dyDescent="0.15"/>
    <row r="652" ht="15.75" customHeight="1" x14ac:dyDescent="0.15"/>
    <row r="653" ht="15.75" customHeight="1" x14ac:dyDescent="0.15"/>
    <row r="654" ht="15.75" customHeight="1" x14ac:dyDescent="0.15"/>
    <row r="655" ht="15.75" customHeight="1" x14ac:dyDescent="0.15"/>
    <row r="656" ht="15.75" customHeight="1" x14ac:dyDescent="0.15"/>
    <row r="657" ht="15.75" customHeight="1" x14ac:dyDescent="0.15"/>
    <row r="658" ht="15.75" customHeight="1" x14ac:dyDescent="0.15"/>
    <row r="659" ht="15.75" customHeight="1" x14ac:dyDescent="0.15"/>
    <row r="660" ht="15.75" customHeight="1" x14ac:dyDescent="0.15"/>
    <row r="661" ht="15.75" customHeight="1" x14ac:dyDescent="0.15"/>
    <row r="662" ht="15.75" customHeight="1" x14ac:dyDescent="0.15"/>
    <row r="663" ht="15.75" customHeight="1" x14ac:dyDescent="0.15"/>
    <row r="664" ht="15.75" customHeight="1" x14ac:dyDescent="0.15"/>
    <row r="665" ht="15.75" customHeight="1" x14ac:dyDescent="0.15"/>
    <row r="666" ht="15.75" customHeight="1" x14ac:dyDescent="0.15"/>
    <row r="667" ht="15.75" customHeight="1" x14ac:dyDescent="0.15"/>
    <row r="668" ht="15.75" customHeight="1" x14ac:dyDescent="0.15"/>
    <row r="669" ht="15.75" customHeight="1" x14ac:dyDescent="0.15"/>
    <row r="670" ht="15.75" customHeight="1" x14ac:dyDescent="0.15"/>
    <row r="671" ht="15.75" customHeight="1" x14ac:dyDescent="0.15"/>
    <row r="672" ht="15.75" customHeight="1" x14ac:dyDescent="0.15"/>
    <row r="673" ht="15.75" customHeight="1" x14ac:dyDescent="0.15"/>
    <row r="674" ht="15.75" customHeight="1" x14ac:dyDescent="0.15"/>
    <row r="675" ht="15.75" customHeight="1" x14ac:dyDescent="0.15"/>
    <row r="676" ht="15.75" customHeight="1" x14ac:dyDescent="0.15"/>
    <row r="677" ht="15.75" customHeight="1" x14ac:dyDescent="0.15"/>
    <row r="678" ht="15.75" customHeight="1" x14ac:dyDescent="0.15"/>
    <row r="679" ht="15.75" customHeight="1" x14ac:dyDescent="0.15"/>
    <row r="680" ht="15.75" customHeight="1" x14ac:dyDescent="0.15"/>
    <row r="681" ht="15.75" customHeight="1" x14ac:dyDescent="0.15"/>
    <row r="682" ht="15.75" customHeight="1" x14ac:dyDescent="0.15"/>
    <row r="683" ht="15.75" customHeight="1" x14ac:dyDescent="0.15"/>
    <row r="684" ht="15.75" customHeight="1" x14ac:dyDescent="0.15"/>
    <row r="685" ht="15.75" customHeight="1" x14ac:dyDescent="0.15"/>
    <row r="686" ht="15.75" customHeight="1" x14ac:dyDescent="0.15"/>
    <row r="687" ht="15.75" customHeight="1" x14ac:dyDescent="0.15"/>
    <row r="688" ht="15.75" customHeight="1" x14ac:dyDescent="0.15"/>
    <row r="689" ht="15.75" customHeight="1" x14ac:dyDescent="0.15"/>
    <row r="690" ht="15.75" customHeight="1" x14ac:dyDescent="0.15"/>
    <row r="691" ht="15.75" customHeight="1" x14ac:dyDescent="0.15"/>
    <row r="692" ht="15.75" customHeight="1" x14ac:dyDescent="0.15"/>
    <row r="693" ht="15.75" customHeight="1" x14ac:dyDescent="0.15"/>
    <row r="694" ht="15.75" customHeight="1" x14ac:dyDescent="0.15"/>
    <row r="695" ht="15.75" customHeight="1" x14ac:dyDescent="0.15"/>
    <row r="696" ht="15.75" customHeight="1" x14ac:dyDescent="0.15"/>
    <row r="697" ht="15.75" customHeight="1" x14ac:dyDescent="0.15"/>
    <row r="698" ht="15.75" customHeight="1" x14ac:dyDescent="0.15"/>
    <row r="699" ht="15.75" customHeight="1" x14ac:dyDescent="0.15"/>
    <row r="700" ht="15.75" customHeight="1" x14ac:dyDescent="0.15"/>
    <row r="701" ht="15.75" customHeight="1" x14ac:dyDescent="0.15"/>
    <row r="702" ht="15.75" customHeight="1" x14ac:dyDescent="0.15"/>
    <row r="703" ht="15.75" customHeight="1" x14ac:dyDescent="0.15"/>
    <row r="704" ht="15.75" customHeight="1" x14ac:dyDescent="0.15"/>
    <row r="705" ht="15.75" customHeight="1" x14ac:dyDescent="0.15"/>
    <row r="706" ht="15.75" customHeight="1" x14ac:dyDescent="0.15"/>
    <row r="707" ht="15.75" customHeight="1" x14ac:dyDescent="0.15"/>
    <row r="708" ht="15.75" customHeight="1" x14ac:dyDescent="0.15"/>
    <row r="709" ht="15.75" customHeight="1" x14ac:dyDescent="0.15"/>
    <row r="710" ht="15.75" customHeight="1" x14ac:dyDescent="0.15"/>
    <row r="711" ht="15.75" customHeight="1" x14ac:dyDescent="0.15"/>
    <row r="712" ht="15.75" customHeight="1" x14ac:dyDescent="0.15"/>
    <row r="713" ht="15.75" customHeight="1" x14ac:dyDescent="0.15"/>
    <row r="714" ht="15.75" customHeight="1" x14ac:dyDescent="0.15"/>
    <row r="715" ht="15.75" customHeight="1" x14ac:dyDescent="0.15"/>
    <row r="716" ht="15.75" customHeight="1" x14ac:dyDescent="0.15"/>
    <row r="717" ht="15.75" customHeight="1" x14ac:dyDescent="0.15"/>
    <row r="718" ht="15.75" customHeight="1" x14ac:dyDescent="0.15"/>
    <row r="719" ht="15.75" customHeight="1" x14ac:dyDescent="0.15"/>
    <row r="720" ht="15.75" customHeight="1" x14ac:dyDescent="0.15"/>
    <row r="721" ht="15.75" customHeight="1" x14ac:dyDescent="0.15"/>
    <row r="722" ht="15.75" customHeight="1" x14ac:dyDescent="0.15"/>
    <row r="723" ht="15.75" customHeight="1" x14ac:dyDescent="0.15"/>
    <row r="724" ht="15.75" customHeight="1" x14ac:dyDescent="0.15"/>
    <row r="725" ht="15.75" customHeight="1" x14ac:dyDescent="0.15"/>
    <row r="726" ht="15.75" customHeight="1" x14ac:dyDescent="0.15"/>
    <row r="727" ht="15.75" customHeight="1" x14ac:dyDescent="0.15"/>
    <row r="728" ht="15.75" customHeight="1" x14ac:dyDescent="0.15"/>
    <row r="729" ht="15.75" customHeight="1" x14ac:dyDescent="0.15"/>
    <row r="730" ht="15.75" customHeight="1" x14ac:dyDescent="0.15"/>
    <row r="731" ht="15.75" customHeight="1" x14ac:dyDescent="0.15"/>
    <row r="732" ht="15.75" customHeight="1" x14ac:dyDescent="0.15"/>
    <row r="733" ht="15.75" customHeight="1" x14ac:dyDescent="0.15"/>
    <row r="734" ht="15.75" customHeight="1" x14ac:dyDescent="0.15"/>
    <row r="735" ht="15.75" customHeight="1" x14ac:dyDescent="0.15"/>
    <row r="736" ht="15.75" customHeight="1" x14ac:dyDescent="0.15"/>
    <row r="737" ht="15.75" customHeight="1" x14ac:dyDescent="0.15"/>
    <row r="738" ht="15.75" customHeight="1" x14ac:dyDescent="0.15"/>
    <row r="739" ht="15.75" customHeight="1" x14ac:dyDescent="0.15"/>
    <row r="740" ht="15.75" customHeight="1" x14ac:dyDescent="0.15"/>
    <row r="741" ht="15.75" customHeight="1" x14ac:dyDescent="0.15"/>
    <row r="742" ht="15.75" customHeight="1" x14ac:dyDescent="0.15"/>
    <row r="743" ht="15.75" customHeight="1" x14ac:dyDescent="0.15"/>
    <row r="744" ht="15.75" customHeight="1" x14ac:dyDescent="0.15"/>
    <row r="745" ht="15.75" customHeight="1" x14ac:dyDescent="0.15"/>
    <row r="746" ht="15.75" customHeight="1" x14ac:dyDescent="0.15"/>
    <row r="747" ht="15.75" customHeight="1" x14ac:dyDescent="0.15"/>
    <row r="748" ht="15.75" customHeight="1" x14ac:dyDescent="0.15"/>
    <row r="749" ht="15.75" customHeight="1" x14ac:dyDescent="0.15"/>
    <row r="750" ht="15.75" customHeight="1" x14ac:dyDescent="0.15"/>
    <row r="751" ht="15.75" customHeight="1" x14ac:dyDescent="0.15"/>
    <row r="752" ht="15.75" customHeight="1" x14ac:dyDescent="0.15"/>
    <row r="753" ht="15.75" customHeight="1" x14ac:dyDescent="0.15"/>
    <row r="754" ht="15.75" customHeight="1" x14ac:dyDescent="0.15"/>
    <row r="755" ht="15.75" customHeight="1" x14ac:dyDescent="0.15"/>
    <row r="756" ht="15.75" customHeight="1" x14ac:dyDescent="0.15"/>
    <row r="757" ht="15.75" customHeight="1" x14ac:dyDescent="0.15"/>
    <row r="758" ht="15.75" customHeight="1" x14ac:dyDescent="0.15"/>
    <row r="759" ht="15.75" customHeight="1" x14ac:dyDescent="0.15"/>
    <row r="760" ht="15.75" customHeight="1" x14ac:dyDescent="0.15"/>
    <row r="761" ht="15.75" customHeight="1" x14ac:dyDescent="0.15"/>
    <row r="762" ht="15.75" customHeight="1" x14ac:dyDescent="0.15"/>
    <row r="763" ht="15.75" customHeight="1" x14ac:dyDescent="0.15"/>
    <row r="764" ht="15.75" customHeight="1" x14ac:dyDescent="0.15"/>
    <row r="765" ht="15.75" customHeight="1" x14ac:dyDescent="0.15"/>
    <row r="766" ht="15.75" customHeight="1" x14ac:dyDescent="0.15"/>
    <row r="767" ht="15.75" customHeight="1" x14ac:dyDescent="0.15"/>
    <row r="768" ht="15.75" customHeight="1" x14ac:dyDescent="0.15"/>
    <row r="769" ht="15.75" customHeight="1" x14ac:dyDescent="0.15"/>
    <row r="770" ht="15.75" customHeight="1" x14ac:dyDescent="0.15"/>
    <row r="771" ht="15.75" customHeight="1" x14ac:dyDescent="0.15"/>
    <row r="772" ht="15.75" customHeight="1" x14ac:dyDescent="0.15"/>
    <row r="773" ht="15.75" customHeight="1" x14ac:dyDescent="0.15"/>
    <row r="774" ht="15.75" customHeight="1" x14ac:dyDescent="0.15"/>
    <row r="775" ht="15.75" customHeight="1" x14ac:dyDescent="0.15"/>
    <row r="776" ht="15.75" customHeight="1" x14ac:dyDescent="0.15"/>
    <row r="777" ht="15.75" customHeight="1" x14ac:dyDescent="0.15"/>
    <row r="778" ht="15.75" customHeight="1" x14ac:dyDescent="0.15"/>
    <row r="779" ht="15.75" customHeight="1" x14ac:dyDescent="0.15"/>
    <row r="780" ht="15.75" customHeight="1" x14ac:dyDescent="0.15"/>
    <row r="781" ht="15.75" customHeight="1" x14ac:dyDescent="0.15"/>
    <row r="782" ht="15.75" customHeight="1" x14ac:dyDescent="0.15"/>
    <row r="783" ht="15.75" customHeight="1" x14ac:dyDescent="0.15"/>
    <row r="784" ht="15.75" customHeight="1" x14ac:dyDescent="0.15"/>
    <row r="785" ht="15.75" customHeight="1" x14ac:dyDescent="0.15"/>
    <row r="786" ht="15.75" customHeight="1" x14ac:dyDescent="0.15"/>
    <row r="787" ht="15.75" customHeight="1" x14ac:dyDescent="0.15"/>
    <row r="788" ht="15.75" customHeight="1" x14ac:dyDescent="0.15"/>
    <row r="789" ht="15.75" customHeight="1" x14ac:dyDescent="0.15"/>
    <row r="790" ht="15.75" customHeight="1" x14ac:dyDescent="0.15"/>
    <row r="791" ht="15.75" customHeight="1" x14ac:dyDescent="0.15"/>
    <row r="792" ht="15.75" customHeight="1" x14ac:dyDescent="0.15"/>
    <row r="793" ht="15.75" customHeight="1" x14ac:dyDescent="0.15"/>
    <row r="794" ht="15.75" customHeight="1" x14ac:dyDescent="0.15"/>
    <row r="795" ht="15.75" customHeight="1" x14ac:dyDescent="0.15"/>
    <row r="796" ht="15.75" customHeight="1" x14ac:dyDescent="0.15"/>
    <row r="797" ht="15.75" customHeight="1" x14ac:dyDescent="0.15"/>
    <row r="798" ht="15.75" customHeight="1" x14ac:dyDescent="0.15"/>
    <row r="799" ht="15.75" customHeight="1" x14ac:dyDescent="0.15"/>
    <row r="800" ht="15.75" customHeight="1" x14ac:dyDescent="0.15"/>
    <row r="801" ht="15.75" customHeight="1" x14ac:dyDescent="0.15"/>
    <row r="802" ht="15.75" customHeight="1" x14ac:dyDescent="0.15"/>
    <row r="803" ht="15.75" customHeight="1" x14ac:dyDescent="0.15"/>
    <row r="804" ht="15.75" customHeight="1" x14ac:dyDescent="0.15"/>
    <row r="805" ht="15.75" customHeight="1" x14ac:dyDescent="0.15"/>
    <row r="806" ht="15.75" customHeight="1" x14ac:dyDescent="0.15"/>
    <row r="807" ht="15.75" customHeight="1" x14ac:dyDescent="0.15"/>
    <row r="808" ht="15.75" customHeight="1" x14ac:dyDescent="0.15"/>
    <row r="809" ht="15.75" customHeight="1" x14ac:dyDescent="0.15"/>
    <row r="810" ht="15.75" customHeight="1" x14ac:dyDescent="0.15"/>
    <row r="811" ht="15.75" customHeight="1" x14ac:dyDescent="0.15"/>
    <row r="812" ht="15.75" customHeight="1" x14ac:dyDescent="0.15"/>
    <row r="813" ht="15.75" customHeight="1" x14ac:dyDescent="0.15"/>
    <row r="814" ht="15.75" customHeight="1" x14ac:dyDescent="0.15"/>
    <row r="815" ht="15.75" customHeight="1" x14ac:dyDescent="0.15"/>
    <row r="816" ht="15.75" customHeight="1" x14ac:dyDescent="0.15"/>
    <row r="817" ht="15.75" customHeight="1" x14ac:dyDescent="0.15"/>
    <row r="818" ht="15.75" customHeight="1" x14ac:dyDescent="0.15"/>
    <row r="819" ht="15.75" customHeight="1" x14ac:dyDescent="0.15"/>
    <row r="820" ht="15.75" customHeight="1" x14ac:dyDescent="0.15"/>
    <row r="821" ht="15.75" customHeight="1" x14ac:dyDescent="0.15"/>
    <row r="822" ht="15.75" customHeight="1" x14ac:dyDescent="0.15"/>
    <row r="823" ht="15.75" customHeight="1" x14ac:dyDescent="0.15"/>
    <row r="824" ht="15.75" customHeight="1" x14ac:dyDescent="0.15"/>
    <row r="825" ht="15.75" customHeight="1" x14ac:dyDescent="0.15"/>
    <row r="826" ht="15.75" customHeight="1" x14ac:dyDescent="0.15"/>
    <row r="827" ht="15.75" customHeight="1" x14ac:dyDescent="0.15"/>
    <row r="828" ht="15.75" customHeight="1" x14ac:dyDescent="0.15"/>
    <row r="829" ht="15.75" customHeight="1" x14ac:dyDescent="0.15"/>
    <row r="830" ht="15.75" customHeight="1" x14ac:dyDescent="0.15"/>
    <row r="831" ht="15.75" customHeight="1" x14ac:dyDescent="0.15"/>
    <row r="832" ht="15.75" customHeight="1" x14ac:dyDescent="0.15"/>
    <row r="833" ht="15.75" customHeight="1" x14ac:dyDescent="0.15"/>
    <row r="834" ht="15.75" customHeight="1" x14ac:dyDescent="0.15"/>
    <row r="835" ht="15.75" customHeight="1" x14ac:dyDescent="0.15"/>
    <row r="836" ht="15.75" customHeight="1" x14ac:dyDescent="0.15"/>
    <row r="837" ht="15.75" customHeight="1" x14ac:dyDescent="0.15"/>
    <row r="838" ht="15.75" customHeight="1" x14ac:dyDescent="0.15"/>
    <row r="839" ht="15.75" customHeight="1" x14ac:dyDescent="0.15"/>
    <row r="840" ht="15.75" customHeight="1" x14ac:dyDescent="0.15"/>
    <row r="841" ht="15.75" customHeight="1" x14ac:dyDescent="0.15"/>
    <row r="842" ht="15.75" customHeight="1" x14ac:dyDescent="0.15"/>
    <row r="843" ht="15.75" customHeight="1" x14ac:dyDescent="0.15"/>
    <row r="844" ht="15.75" customHeight="1" x14ac:dyDescent="0.15"/>
    <row r="845" ht="15.75" customHeight="1" x14ac:dyDescent="0.15"/>
    <row r="846" ht="15.75" customHeight="1" x14ac:dyDescent="0.15"/>
    <row r="847" ht="15.75" customHeight="1" x14ac:dyDescent="0.15"/>
    <row r="848" ht="15.75" customHeight="1" x14ac:dyDescent="0.15"/>
    <row r="849" ht="15.75" customHeight="1" x14ac:dyDescent="0.15"/>
    <row r="850" ht="15.75" customHeight="1" x14ac:dyDescent="0.15"/>
    <row r="851" ht="15.75" customHeight="1" x14ac:dyDescent="0.15"/>
    <row r="852" ht="15.75" customHeight="1" x14ac:dyDescent="0.15"/>
    <row r="853" ht="15.75" customHeight="1" x14ac:dyDescent="0.15"/>
    <row r="854" ht="15.75" customHeight="1" x14ac:dyDescent="0.15"/>
    <row r="855" ht="15.75" customHeight="1" x14ac:dyDescent="0.15"/>
    <row r="856" ht="15.75" customHeight="1" x14ac:dyDescent="0.15"/>
    <row r="857" ht="15.75" customHeight="1" x14ac:dyDescent="0.15"/>
    <row r="858" ht="15.75" customHeight="1" x14ac:dyDescent="0.15"/>
    <row r="859" ht="15.75" customHeight="1" x14ac:dyDescent="0.15"/>
    <row r="860" ht="15.75" customHeight="1" x14ac:dyDescent="0.15"/>
    <row r="861" ht="15.75" customHeight="1" x14ac:dyDescent="0.15"/>
    <row r="862" ht="15.75" customHeight="1" x14ac:dyDescent="0.15"/>
    <row r="863" ht="15.75" customHeight="1" x14ac:dyDescent="0.15"/>
    <row r="864" ht="15.75" customHeight="1" x14ac:dyDescent="0.15"/>
    <row r="865" ht="15.75" customHeight="1" x14ac:dyDescent="0.15"/>
    <row r="866" ht="15.75" customHeight="1" x14ac:dyDescent="0.15"/>
    <row r="867" ht="15.75" customHeight="1" x14ac:dyDescent="0.15"/>
    <row r="868" ht="15.75" customHeight="1" x14ac:dyDescent="0.15"/>
    <row r="869" ht="15.75" customHeight="1" x14ac:dyDescent="0.15"/>
    <row r="870" ht="15.75" customHeight="1" x14ac:dyDescent="0.15"/>
    <row r="871" ht="15.75" customHeight="1" x14ac:dyDescent="0.15"/>
    <row r="872" ht="15.75" customHeight="1" x14ac:dyDescent="0.15"/>
    <row r="873" ht="15.75" customHeight="1" x14ac:dyDescent="0.15"/>
    <row r="874" ht="15.75" customHeight="1" x14ac:dyDescent="0.15"/>
    <row r="875" ht="15.75" customHeight="1" x14ac:dyDescent="0.15"/>
    <row r="876" ht="15.75" customHeight="1" x14ac:dyDescent="0.15"/>
    <row r="877" ht="15.75" customHeight="1" x14ac:dyDescent="0.15"/>
    <row r="878" ht="15.75" customHeight="1" x14ac:dyDescent="0.15"/>
    <row r="879" ht="15.75" customHeight="1" x14ac:dyDescent="0.15"/>
    <row r="880" ht="15.75" customHeight="1" x14ac:dyDescent="0.15"/>
    <row r="881" ht="15.75" customHeight="1" x14ac:dyDescent="0.15"/>
    <row r="882" ht="15.75" customHeight="1" x14ac:dyDescent="0.15"/>
    <row r="883" ht="15.75" customHeight="1" x14ac:dyDescent="0.15"/>
    <row r="884" ht="15.75" customHeight="1" x14ac:dyDescent="0.15"/>
    <row r="885" ht="15.75" customHeight="1" x14ac:dyDescent="0.15"/>
    <row r="886" ht="15.75" customHeight="1" x14ac:dyDescent="0.15"/>
    <row r="887" ht="15.75" customHeight="1" x14ac:dyDescent="0.15"/>
    <row r="888" ht="15.75" customHeight="1" x14ac:dyDescent="0.15"/>
    <row r="889" ht="15.75" customHeight="1" x14ac:dyDescent="0.15"/>
    <row r="890" ht="15.75" customHeight="1" x14ac:dyDescent="0.15"/>
    <row r="891" ht="15.75" customHeight="1" x14ac:dyDescent="0.15"/>
    <row r="892" ht="15.75" customHeight="1" x14ac:dyDescent="0.15"/>
    <row r="893" ht="15.75" customHeight="1" x14ac:dyDescent="0.15"/>
    <row r="894" ht="15.75" customHeight="1" x14ac:dyDescent="0.15"/>
    <row r="895" ht="15.75" customHeight="1" x14ac:dyDescent="0.15"/>
    <row r="896" ht="15.75" customHeight="1" x14ac:dyDescent="0.15"/>
    <row r="897" ht="15.75" customHeight="1" x14ac:dyDescent="0.15"/>
    <row r="898" ht="15.75" customHeight="1" x14ac:dyDescent="0.15"/>
    <row r="899" ht="15.75" customHeight="1" x14ac:dyDescent="0.15"/>
    <row r="900" ht="15.75" customHeight="1" x14ac:dyDescent="0.15"/>
    <row r="901" ht="15.75" customHeight="1" x14ac:dyDescent="0.15"/>
    <row r="902" ht="15.75" customHeight="1" x14ac:dyDescent="0.15"/>
    <row r="903" ht="15.75" customHeight="1" x14ac:dyDescent="0.15"/>
    <row r="904" ht="15.75" customHeight="1" x14ac:dyDescent="0.15"/>
    <row r="905" ht="15.75" customHeight="1" x14ac:dyDescent="0.15"/>
    <row r="906" ht="15.75" customHeight="1" x14ac:dyDescent="0.15"/>
    <row r="907" ht="15.75" customHeight="1" x14ac:dyDescent="0.15"/>
    <row r="908" ht="15.75" customHeight="1" x14ac:dyDescent="0.15"/>
    <row r="909" ht="15.75" customHeight="1" x14ac:dyDescent="0.15"/>
    <row r="910" ht="15.75" customHeight="1" x14ac:dyDescent="0.15"/>
    <row r="911" ht="15.75" customHeight="1" x14ac:dyDescent="0.15"/>
    <row r="912" ht="15.75" customHeight="1" x14ac:dyDescent="0.15"/>
    <row r="913" ht="15.75" customHeight="1" x14ac:dyDescent="0.15"/>
    <row r="914" ht="15.75" customHeight="1" x14ac:dyDescent="0.15"/>
    <row r="915" ht="15.75" customHeight="1" x14ac:dyDescent="0.15"/>
    <row r="916" ht="15.75" customHeight="1" x14ac:dyDescent="0.15"/>
    <row r="917" ht="15.75" customHeight="1" x14ac:dyDescent="0.15"/>
    <row r="918" ht="15.75" customHeight="1" x14ac:dyDescent="0.15"/>
    <row r="919" ht="15.75" customHeight="1" x14ac:dyDescent="0.15"/>
    <row r="920" ht="15.75" customHeight="1" x14ac:dyDescent="0.15"/>
    <row r="921" ht="15.75" customHeight="1" x14ac:dyDescent="0.15"/>
    <row r="922" ht="15.75" customHeight="1" x14ac:dyDescent="0.15"/>
    <row r="923" ht="15.75" customHeight="1" x14ac:dyDescent="0.15"/>
    <row r="924" ht="15.75" customHeight="1" x14ac:dyDescent="0.15"/>
    <row r="925" ht="15.75" customHeight="1" x14ac:dyDescent="0.15"/>
    <row r="926" ht="15.75" customHeight="1" x14ac:dyDescent="0.15"/>
    <row r="927" ht="15.75" customHeight="1" x14ac:dyDescent="0.15"/>
    <row r="928" ht="15.75" customHeight="1" x14ac:dyDescent="0.15"/>
    <row r="929" ht="15.75" customHeight="1" x14ac:dyDescent="0.15"/>
    <row r="930" ht="15.75" customHeight="1" x14ac:dyDescent="0.15"/>
    <row r="931" ht="15.75" customHeight="1" x14ac:dyDescent="0.15"/>
    <row r="932" ht="15.75" customHeight="1" x14ac:dyDescent="0.15"/>
    <row r="933" ht="15.75" customHeight="1" x14ac:dyDescent="0.15"/>
    <row r="934" ht="15.75" customHeight="1" x14ac:dyDescent="0.15"/>
    <row r="935" ht="15.75" customHeight="1" x14ac:dyDescent="0.15"/>
    <row r="936" ht="15.75" customHeight="1" x14ac:dyDescent="0.15"/>
    <row r="937" ht="15.75" customHeight="1" x14ac:dyDescent="0.15"/>
    <row r="938" ht="15.75" customHeight="1" x14ac:dyDescent="0.15"/>
    <row r="939" ht="15.75" customHeight="1" x14ac:dyDescent="0.15"/>
    <row r="940" ht="15.75" customHeight="1" x14ac:dyDescent="0.15"/>
    <row r="941" ht="15.75" customHeight="1" x14ac:dyDescent="0.15"/>
    <row r="942" ht="15.75" customHeight="1" x14ac:dyDescent="0.15"/>
    <row r="943" ht="15.75" customHeight="1" x14ac:dyDescent="0.15"/>
    <row r="944" ht="15.75" customHeight="1" x14ac:dyDescent="0.15"/>
    <row r="945" ht="15.75" customHeight="1" x14ac:dyDescent="0.15"/>
    <row r="946" ht="15.75" customHeight="1" x14ac:dyDescent="0.15"/>
    <row r="947" ht="15.75" customHeight="1" x14ac:dyDescent="0.15"/>
    <row r="948" ht="15.75" customHeight="1" x14ac:dyDescent="0.15"/>
    <row r="949" ht="15.75" customHeight="1" x14ac:dyDescent="0.15"/>
    <row r="950" ht="15.75" customHeight="1" x14ac:dyDescent="0.15"/>
    <row r="951" ht="15.75" customHeight="1" x14ac:dyDescent="0.15"/>
    <row r="952" ht="15.75" customHeight="1" x14ac:dyDescent="0.15"/>
    <row r="953" ht="15.75" customHeight="1" x14ac:dyDescent="0.15"/>
    <row r="954" ht="15.75" customHeight="1" x14ac:dyDescent="0.15"/>
    <row r="955" ht="15.75" customHeight="1" x14ac:dyDescent="0.15"/>
    <row r="956" ht="15.75" customHeight="1" x14ac:dyDescent="0.15"/>
    <row r="957" ht="15.75" customHeight="1" x14ac:dyDescent="0.15"/>
    <row r="958" ht="15.75" customHeight="1" x14ac:dyDescent="0.15"/>
    <row r="959" ht="15.75" customHeight="1" x14ac:dyDescent="0.15"/>
    <row r="960" ht="15.75" customHeight="1" x14ac:dyDescent="0.15"/>
    <row r="961" ht="15.75" customHeight="1" x14ac:dyDescent="0.15"/>
    <row r="962" ht="15.75" customHeight="1" x14ac:dyDescent="0.15"/>
    <row r="963" ht="15.75" customHeight="1" x14ac:dyDescent="0.15"/>
    <row r="964" ht="15.75" customHeight="1" x14ac:dyDescent="0.15"/>
    <row r="965" ht="15.75" customHeight="1" x14ac:dyDescent="0.15"/>
    <row r="966" ht="15.75" customHeight="1" x14ac:dyDescent="0.15"/>
    <row r="967" ht="15.75" customHeight="1" x14ac:dyDescent="0.15"/>
    <row r="968" ht="15.75" customHeight="1" x14ac:dyDescent="0.15"/>
    <row r="969" ht="15.75" customHeight="1" x14ac:dyDescent="0.15"/>
    <row r="970" ht="15.75" customHeight="1" x14ac:dyDescent="0.15"/>
    <row r="971" ht="15.75" customHeight="1" x14ac:dyDescent="0.15"/>
    <row r="972" ht="15.75" customHeight="1" x14ac:dyDescent="0.15"/>
    <row r="973" ht="15.75" customHeight="1" x14ac:dyDescent="0.15"/>
    <row r="974" ht="15.75" customHeight="1" x14ac:dyDescent="0.15"/>
    <row r="975" ht="15.75" customHeight="1" x14ac:dyDescent="0.15"/>
    <row r="976" ht="15.75" customHeight="1" x14ac:dyDescent="0.15"/>
    <row r="977" ht="15.75" customHeight="1" x14ac:dyDescent="0.15"/>
    <row r="978" ht="15.75" customHeight="1" x14ac:dyDescent="0.15"/>
    <row r="979" ht="15.75" customHeight="1" x14ac:dyDescent="0.15"/>
    <row r="980" ht="15.75" customHeight="1" x14ac:dyDescent="0.15"/>
    <row r="981" ht="15.75" customHeight="1" x14ac:dyDescent="0.15"/>
    <row r="982" ht="15.75" customHeight="1" x14ac:dyDescent="0.15"/>
    <row r="983" ht="15.75" customHeight="1" x14ac:dyDescent="0.15"/>
    <row r="984" ht="15.75" customHeight="1" x14ac:dyDescent="0.15"/>
    <row r="985" ht="15.75" customHeight="1" x14ac:dyDescent="0.15"/>
    <row r="986" ht="15.75" customHeight="1" x14ac:dyDescent="0.15"/>
    <row r="987" ht="15.75" customHeight="1" x14ac:dyDescent="0.15"/>
    <row r="988" ht="15.75" customHeight="1" x14ac:dyDescent="0.15"/>
    <row r="989" ht="15.75" customHeight="1" x14ac:dyDescent="0.15"/>
    <row r="990" ht="15.75" customHeight="1" x14ac:dyDescent="0.15"/>
    <row r="991" ht="15.75" customHeight="1" x14ac:dyDescent="0.15"/>
    <row r="992" ht="15.75" customHeight="1" x14ac:dyDescent="0.15"/>
    <row r="993" ht="15.75" customHeight="1" x14ac:dyDescent="0.15"/>
    <row r="994" ht="15.75" customHeight="1" x14ac:dyDescent="0.15"/>
    <row r="995" ht="15.75" customHeight="1" x14ac:dyDescent="0.15"/>
    <row r="996" ht="15.75" customHeight="1" x14ac:dyDescent="0.15"/>
    <row r="997" ht="15.75" customHeight="1" x14ac:dyDescent="0.15"/>
    <row r="998" ht="15.75" customHeight="1" x14ac:dyDescent="0.15"/>
    <row r="999" ht="15.75" customHeight="1" x14ac:dyDescent="0.15"/>
    <row r="1000" ht="15.75" customHeight="1" x14ac:dyDescent="0.15"/>
  </sheetData>
  <sheetProtection algorithmName="SHA-512" hashValue="msTgCgG4lbX7N3DcznVrfHyXGWOOkq8xtHWMR0hwrRAjn5dY6rLV5E7FC/LpYhZrIz91iSUBHa2S6mpA00Q3FQ==" saltValue="BySsG6c+8l9YXr/oh9TVNA==" spinCount="100000" sheet="1" objects="1" scenarios="1" selectLockedCells="1"/>
  <mergeCells count="24">
    <mergeCell ref="K23:Q23"/>
    <mergeCell ref="G26:I28"/>
    <mergeCell ref="A10:E10"/>
    <mergeCell ref="A11:E11"/>
    <mergeCell ref="A12:E12"/>
    <mergeCell ref="A13:E13"/>
    <mergeCell ref="I14:O14"/>
    <mergeCell ref="I16:M16"/>
    <mergeCell ref="A14:E14"/>
    <mergeCell ref="A18:C18"/>
    <mergeCell ref="A30:C30"/>
    <mergeCell ref="A38:C38"/>
    <mergeCell ref="E41:G41"/>
    <mergeCell ref="A47:C47"/>
    <mergeCell ref="A56:I56"/>
    <mergeCell ref="A263:K264"/>
    <mergeCell ref="A285:L285"/>
    <mergeCell ref="A66:I66"/>
    <mergeCell ref="A67:I67"/>
    <mergeCell ref="A69:I69"/>
    <mergeCell ref="A77:I77"/>
    <mergeCell ref="A87:I87"/>
    <mergeCell ref="A110:G110"/>
    <mergeCell ref="A134:K135"/>
  </mergeCells>
  <conditionalFormatting sqref="C36">
    <cfRule type="expression" dxfId="4" priority="1">
      <formula>LOWER(TRIM($C$35))="No"</formula>
    </cfRule>
    <cfRule type="expression" dxfId="3" priority="2">
      <formula>LOWER(TRIM($C$35))="Yes"</formula>
    </cfRule>
  </conditionalFormatting>
  <conditionalFormatting sqref="C43">
    <cfRule type="expression" dxfId="2" priority="3">
      <formula>$C$40="Category B"</formula>
    </cfRule>
  </conditionalFormatting>
  <conditionalFormatting sqref="E32">
    <cfRule type="expression" dxfId="1" priority="4">
      <formula>$C32&lt;&gt;"Others"</formula>
    </cfRule>
  </conditionalFormatting>
  <conditionalFormatting sqref="E49">
    <cfRule type="expression" dxfId="0" priority="5">
      <formula>$C49&lt;&gt;"Others"</formula>
    </cfRule>
  </conditionalFormatting>
  <dataValidations count="14">
    <dataValidation type="list" allowBlank="1" showErrorMessage="1" sqref="C33" xr:uid="{00000000-0002-0000-0300-000001000000}">
      <formula1>"Scope 1,Scope 2,Scope 3,Scope 1+2,Scope 1+2+3"</formula1>
    </dataValidation>
    <dataValidation type="list" allowBlank="1" showInputMessage="1" showErrorMessage="1" prompt="CNZS-C24.3 - The default value of 40% reflects the requirement in the OER framework for Leadership status._x000a_Users may adjust this share up to 100% to test higher ambition levels._x000a__x000a_" sqref="C44" xr:uid="{00000000-0002-0000-0300-000002000000}">
      <formula1>"40%,50%,60%,70%,80%,90%,100%"</formula1>
    </dataValidation>
    <dataValidation type="list" allowBlank="1" showErrorMessage="1" sqref="C35" xr:uid="{00000000-0002-0000-0300-000003000000}">
      <formula1>"Yes,No"</formula1>
    </dataValidation>
    <dataValidation type="list" allowBlank="1" showErrorMessage="1" sqref="C49" xr:uid="{00000000-0002-0000-0300-000004000000}">
      <formula1>"Others,1%,2%,5%,7%,8%,9%,10%"</formula1>
    </dataValidation>
    <dataValidation type="list" allowBlank="1" showInputMessage="1" showErrorMessage="1" prompt="CNZS-C24.8 - Category B companies may take responsibility for 100% of scopes 1 and 2 ongoing emissions for “Leadership” recognition status._x000a_" sqref="C40" xr:uid="{00000000-0002-0000-0300-000005000000}">
      <formula1>"Category A,Category B"</formula1>
    </dataValidation>
    <dataValidation type="list" allowBlank="1" showInputMessage="1" showErrorMessage="1" prompt="CNZS-C24.2a - Based on science-based carbon pricing methodologies, companies shall apply a price of at least USD 80/tCO₂e to determine the financial budget to take 100% responsibility of ongoing emissions" sqref="C42" xr:uid="{00000000-0002-0000-0300-000006000000}">
      <formula1>"80,100,150,200,250,300"</formula1>
    </dataValidation>
    <dataValidation type="list" allowBlank="1" showInputMessage="1" showErrorMessage="1" prompt="CNZS-C24.4 - This parameter represents the assumed cost of funding the 40% ex-post mitigation outcomes, including avoidance, reduction, and removals" sqref="C45" xr:uid="{00000000-0002-0000-0300-000007000000}">
      <formula1>"50,70,100,150,200,250,300,350,400,450,500"</formula1>
    </dataValidation>
    <dataValidation type="list" allowBlank="1" showErrorMessage="1" sqref="C54" xr:uid="{00000000-0002-0000-0300-000008000000}">
      <formula1>"30,50,100"</formula1>
    </dataValidation>
    <dataValidation type="custom" allowBlank="1" showDropDown="1" showInputMessage="1" showErrorMessage="1" prompt="Only Applicable to Category A companies" sqref="C43" xr:uid="{00000000-0002-0000-0300-000009000000}">
      <formula1>ISNUMBER(C43)</formula1>
    </dataValidation>
    <dataValidation type="list" allowBlank="1" showErrorMessage="1" sqref="C53" xr:uid="{00000000-0002-0000-0300-00000A000000}">
      <formula1>"400,500,300"</formula1>
    </dataValidation>
    <dataValidation type="list" allowBlank="1" showErrorMessage="1" sqref="C32" xr:uid="{00000000-0002-0000-0300-00000B000000}">
      <formula1>"Others,1%,2%,3%,4%,5%,6%,7%,8%,9%,10%,15%,20%,25%,30%,35%,40%,45%,50%,55%,60%,65%,70%,75%,80%,85%,90%,95%"</formula1>
    </dataValidation>
    <dataValidation type="custom" allowBlank="1" showDropDown="1" showInputMessage="1" showErrorMessage="1" prompt="ONLY NUMBER IS ALLOWED" sqref="E32 E49" xr:uid="{00000000-0002-0000-0300-00000D000000}">
      <formula1>ISNUMBER(E32)</formula1>
    </dataValidation>
    <dataValidation type="list" allowBlank="1" showInputMessage="1" showErrorMessage="1" promptTitle="CNZS-C23.2" prompt="Companies following the carbon pricing approach should apply an average carbon price of at least USD 20/tCO₂e across their ongoing emissions (scopes 1, 2 and 3). This price is not intended to reflect best practice, but is based on current corporate practi" sqref="C34" xr:uid="{00000000-0002-0000-0300-00000E000000}">
      <formula1>"10,15,20,33,35,51,75,90,100,135,185,200,216,278,390,400"</formula1>
    </dataValidation>
    <dataValidation type="list" allowBlank="1" showInputMessage="1" showErrorMessage="1" promptTitle="CNZS-C28.1 " prompt="This toggle enables users to test alternative scope-coverage assumptions. In the draft requirement, Scope 1+2+3 coverage is required; the toggle is provided for illustrative exploration only." sqref="C50" xr:uid="{CD143367-138E-2644-99B7-3615345C726A}">
      <formula1>"Scope 1,Scope 2,Scope 3,Scope 1+2,Scope 1+2+3"</formula1>
    </dataValidation>
  </dataValidations>
  <hyperlinks>
    <hyperlink ref="F6" r:id="rId1" xr:uid="{00000000-0004-0000-0300-000000000000}"/>
  </hyperlinks>
  <pageMargins left="0.7" right="0.7" top="0.75" bottom="0.75" header="0" footer="0"/>
  <pageSetup paperSize="9" orientation="portrait"/>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Please select sector to load sector average emission profile and financial data" xr:uid="{00000000-0002-0000-0300-000000000000}">
          <x14:formula1>
            <xm:f>Calculation!$A$73:$A$86</xm:f>
          </x14:formula1>
          <xm:sqref>A20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595959"/>
    <outlinePr summaryBelow="0" summaryRight="0"/>
  </sheetPr>
  <dimension ref="A1:AK1000"/>
  <sheetViews>
    <sheetView showGridLines="0" topLeftCell="A7" workbookViewId="0">
      <selection activeCell="E96" sqref="E96"/>
    </sheetView>
  </sheetViews>
  <sheetFormatPr baseColWidth="10" defaultColWidth="12.6640625" defaultRowHeight="15" customHeight="1" x14ac:dyDescent="0.15"/>
  <cols>
    <col min="1" max="1" width="29.33203125" customWidth="1"/>
    <col min="2" max="2" width="17.1640625" customWidth="1"/>
    <col min="3" max="3" width="20.5" customWidth="1"/>
    <col min="4" max="4" width="23.1640625" customWidth="1"/>
    <col min="5" max="5" width="33.33203125" customWidth="1"/>
    <col min="6" max="6" width="20.1640625" customWidth="1"/>
    <col min="7" max="7" width="14.6640625" customWidth="1"/>
    <col min="8" max="8" width="14.33203125" customWidth="1"/>
    <col min="9" max="9" width="13.6640625" customWidth="1"/>
  </cols>
  <sheetData>
    <row r="1" spans="1:36" ht="15.75" customHeight="1" x14ac:dyDescent="0.15">
      <c r="A1" s="255" t="s">
        <v>141</v>
      </c>
      <c r="B1" s="256" t="s">
        <v>148</v>
      </c>
      <c r="C1" s="256" t="s">
        <v>149</v>
      </c>
      <c r="D1" s="256" t="s">
        <v>150</v>
      </c>
      <c r="E1" s="256" t="s">
        <v>151</v>
      </c>
      <c r="F1" s="256">
        <v>2020</v>
      </c>
      <c r="G1" s="256">
        <v>2021</v>
      </c>
      <c r="H1" s="256">
        <v>2022</v>
      </c>
      <c r="I1" s="256">
        <v>2023</v>
      </c>
      <c r="J1" s="256">
        <v>2024</v>
      </c>
      <c r="K1" s="256">
        <v>2025</v>
      </c>
      <c r="L1" s="256">
        <v>2026</v>
      </c>
      <c r="M1" s="256">
        <v>2027</v>
      </c>
      <c r="N1" s="256">
        <v>2028</v>
      </c>
      <c r="O1" s="256">
        <v>2029</v>
      </c>
      <c r="P1" s="256">
        <v>2030</v>
      </c>
      <c r="Q1" s="256">
        <v>2031</v>
      </c>
      <c r="R1" s="256">
        <v>2032</v>
      </c>
      <c r="S1" s="256">
        <v>2033</v>
      </c>
      <c r="T1" s="256">
        <v>2034</v>
      </c>
      <c r="U1" s="256">
        <v>2035</v>
      </c>
      <c r="V1" s="256">
        <v>2036</v>
      </c>
      <c r="W1" s="256">
        <v>2037</v>
      </c>
      <c r="X1" s="256">
        <v>2038</v>
      </c>
      <c r="Y1" s="256">
        <v>2039</v>
      </c>
      <c r="Z1" s="256">
        <v>2040</v>
      </c>
      <c r="AA1" s="256">
        <v>2041</v>
      </c>
      <c r="AB1" s="256">
        <v>2042</v>
      </c>
      <c r="AC1" s="256">
        <v>2043</v>
      </c>
      <c r="AD1" s="256">
        <v>2044</v>
      </c>
      <c r="AE1" s="256">
        <v>2045</v>
      </c>
      <c r="AF1" s="256">
        <v>2046</v>
      </c>
      <c r="AG1" s="256">
        <v>2047</v>
      </c>
      <c r="AH1" s="256">
        <v>2048</v>
      </c>
      <c r="AI1" s="256">
        <v>2049</v>
      </c>
      <c r="AJ1" s="256">
        <v>2050</v>
      </c>
    </row>
    <row r="2" spans="1:36" ht="15.75" customHeight="1" x14ac:dyDescent="0.15">
      <c r="A2" s="257" t="s">
        <v>152</v>
      </c>
      <c r="B2" s="257" t="s">
        <v>153</v>
      </c>
      <c r="C2" s="257" t="s">
        <v>154</v>
      </c>
      <c r="D2" s="258" t="s">
        <v>155</v>
      </c>
      <c r="E2" s="259" t="s">
        <v>156</v>
      </c>
      <c r="F2" s="260">
        <v>13070.87</v>
      </c>
      <c r="G2" s="260">
        <v>11596.41</v>
      </c>
      <c r="H2" s="260">
        <v>10121.950000000001</v>
      </c>
      <c r="I2" s="260">
        <v>8647.49</v>
      </c>
      <c r="J2" s="260">
        <v>7173.03</v>
      </c>
      <c r="K2" s="260">
        <v>5698.57</v>
      </c>
      <c r="L2" s="260">
        <v>4991.8999999999996</v>
      </c>
      <c r="M2" s="260">
        <v>4285.22</v>
      </c>
      <c r="N2" s="260">
        <v>3578.55</v>
      </c>
      <c r="O2" s="260">
        <v>2871.87</v>
      </c>
      <c r="P2" s="260">
        <v>2165.1999999999998</v>
      </c>
      <c r="Q2" s="260">
        <v>1849.64</v>
      </c>
      <c r="R2" s="260">
        <v>1534.09</v>
      </c>
      <c r="S2" s="260">
        <v>1218.53</v>
      </c>
      <c r="T2" s="260">
        <v>902.98</v>
      </c>
      <c r="U2" s="260">
        <v>587.41999999999996</v>
      </c>
      <c r="V2" s="260">
        <v>505.84</v>
      </c>
      <c r="W2" s="260">
        <v>424.26</v>
      </c>
      <c r="X2" s="260">
        <v>342.68</v>
      </c>
      <c r="Y2" s="260">
        <v>261.10000000000002</v>
      </c>
      <c r="Z2" s="260">
        <v>179.52</v>
      </c>
      <c r="AA2" s="260">
        <v>168.12</v>
      </c>
      <c r="AB2" s="260">
        <v>156.72</v>
      </c>
      <c r="AC2" s="260">
        <v>145.32</v>
      </c>
      <c r="AD2" s="260">
        <v>133.91999999999999</v>
      </c>
      <c r="AE2" s="260">
        <v>122.52</v>
      </c>
      <c r="AF2" s="260">
        <v>113.75</v>
      </c>
      <c r="AG2" s="260">
        <v>104.98</v>
      </c>
      <c r="AH2" s="260">
        <v>96.2</v>
      </c>
      <c r="AI2" s="260">
        <v>87.43</v>
      </c>
      <c r="AJ2" s="260">
        <v>78.66</v>
      </c>
    </row>
    <row r="3" spans="1:36" ht="15.75" customHeight="1" x14ac:dyDescent="0.15">
      <c r="A3" s="257"/>
      <c r="B3" s="257" t="s">
        <v>153</v>
      </c>
      <c r="C3" s="257"/>
      <c r="D3" s="257" t="s">
        <v>157</v>
      </c>
      <c r="E3" s="259"/>
      <c r="F3" s="257"/>
      <c r="G3" s="261">
        <f t="shared" ref="G3:AJ3" si="0">($F$2-G2)/$F$2</f>
        <v>0.11280503899128373</v>
      </c>
      <c r="H3" s="261">
        <f t="shared" si="0"/>
        <v>0.22561007798256733</v>
      </c>
      <c r="I3" s="261">
        <f t="shared" si="0"/>
        <v>0.33841511697385107</v>
      </c>
      <c r="J3" s="261">
        <f t="shared" si="0"/>
        <v>0.45122015596513476</v>
      </c>
      <c r="K3" s="261">
        <f t="shared" si="0"/>
        <v>0.56402519495641845</v>
      </c>
      <c r="L3" s="261">
        <f t="shared" si="0"/>
        <v>0.61808969104581413</v>
      </c>
      <c r="M3" s="261">
        <f t="shared" si="0"/>
        <v>0.67215495219522503</v>
      </c>
      <c r="N3" s="261">
        <f t="shared" si="0"/>
        <v>0.72621944828462059</v>
      </c>
      <c r="O3" s="261">
        <f t="shared" si="0"/>
        <v>0.7802847094340315</v>
      </c>
      <c r="P3" s="261">
        <f t="shared" si="0"/>
        <v>0.8343492055234274</v>
      </c>
      <c r="Q3" s="261">
        <f t="shared" si="0"/>
        <v>0.85849143936096073</v>
      </c>
      <c r="R3" s="261">
        <f t="shared" si="0"/>
        <v>0.88263290813847894</v>
      </c>
      <c r="S3" s="261">
        <f t="shared" si="0"/>
        <v>0.90677514197601228</v>
      </c>
      <c r="T3" s="261">
        <f t="shared" si="0"/>
        <v>0.9309166107535306</v>
      </c>
      <c r="U3" s="261">
        <f t="shared" si="0"/>
        <v>0.95505884459106394</v>
      </c>
      <c r="V3" s="261">
        <f t="shared" si="0"/>
        <v>0.961300204194518</v>
      </c>
      <c r="W3" s="261">
        <f t="shared" si="0"/>
        <v>0.96754156379797207</v>
      </c>
      <c r="X3" s="261">
        <f t="shared" si="0"/>
        <v>0.97378292340142625</v>
      </c>
      <c r="Y3" s="261">
        <f t="shared" si="0"/>
        <v>0.98002428300488031</v>
      </c>
      <c r="Z3" s="261">
        <f t="shared" si="0"/>
        <v>0.98626564260833438</v>
      </c>
      <c r="AA3" s="261">
        <f t="shared" si="0"/>
        <v>0.98713781102558584</v>
      </c>
      <c r="AB3" s="261">
        <f t="shared" si="0"/>
        <v>0.98800997944283742</v>
      </c>
      <c r="AC3" s="261">
        <f t="shared" si="0"/>
        <v>0.98888214786008888</v>
      </c>
      <c r="AD3" s="261">
        <f t="shared" si="0"/>
        <v>0.98975431627734034</v>
      </c>
      <c r="AE3" s="261">
        <f t="shared" si="0"/>
        <v>0.9906264846945918</v>
      </c>
      <c r="AF3" s="261">
        <f t="shared" si="0"/>
        <v>0.99129744232786343</v>
      </c>
      <c r="AG3" s="261">
        <f t="shared" si="0"/>
        <v>0.99196839996113495</v>
      </c>
      <c r="AH3" s="261">
        <f t="shared" si="0"/>
        <v>0.99264012265442159</v>
      </c>
      <c r="AI3" s="261">
        <f t="shared" si="0"/>
        <v>0.9933110802876931</v>
      </c>
      <c r="AJ3" s="261">
        <f t="shared" si="0"/>
        <v>0.99398203792096473</v>
      </c>
    </row>
    <row r="4" spans="1:36" ht="15.75" customHeight="1" x14ac:dyDescent="0.15">
      <c r="A4" s="257" t="s">
        <v>158</v>
      </c>
      <c r="B4" s="257" t="s">
        <v>153</v>
      </c>
      <c r="C4" s="257" t="s">
        <v>154</v>
      </c>
      <c r="D4" s="257" t="s">
        <v>155</v>
      </c>
      <c r="E4" s="259" t="s">
        <v>159</v>
      </c>
      <c r="F4" s="260">
        <v>2334</v>
      </c>
      <c r="G4" s="260">
        <v>2358.8200000000002</v>
      </c>
      <c r="H4" s="260">
        <v>2307.73</v>
      </c>
      <c r="I4" s="260">
        <v>2256.64</v>
      </c>
      <c r="J4" s="260">
        <v>2205.5500000000002</v>
      </c>
      <c r="K4" s="260">
        <v>2154.4499999999998</v>
      </c>
      <c r="L4" s="260">
        <v>2103.36</v>
      </c>
      <c r="M4" s="260">
        <v>2052.27</v>
      </c>
      <c r="N4" s="260">
        <v>2001.18</v>
      </c>
      <c r="O4" s="260">
        <v>1950.09</v>
      </c>
      <c r="P4" s="260">
        <v>1899</v>
      </c>
      <c r="Q4" s="260">
        <v>1799.7</v>
      </c>
      <c r="R4" s="260">
        <v>1700.4</v>
      </c>
      <c r="S4" s="260">
        <v>1601.1</v>
      </c>
      <c r="T4" s="260">
        <v>1501.8</v>
      </c>
      <c r="U4" s="260">
        <v>1402.5</v>
      </c>
      <c r="V4" s="260">
        <v>1303.2</v>
      </c>
      <c r="W4" s="260">
        <v>1203.9000000000001</v>
      </c>
      <c r="X4" s="260">
        <v>1104.5999999999999</v>
      </c>
      <c r="Y4" s="260">
        <v>1005.3</v>
      </c>
      <c r="Z4" s="257">
        <v>906</v>
      </c>
      <c r="AA4" s="257">
        <v>828.7</v>
      </c>
      <c r="AB4" s="257">
        <v>751.4</v>
      </c>
      <c r="AC4" s="257">
        <v>674.1</v>
      </c>
      <c r="AD4" s="257">
        <v>596.79999999999995</v>
      </c>
      <c r="AE4" s="257">
        <v>519.5</v>
      </c>
      <c r="AF4" s="257">
        <v>442.2</v>
      </c>
      <c r="AG4" s="257">
        <v>364.9</v>
      </c>
      <c r="AH4" s="257">
        <v>287.60000000000002</v>
      </c>
      <c r="AI4" s="257">
        <v>210.3</v>
      </c>
      <c r="AJ4" s="257">
        <v>133</v>
      </c>
    </row>
    <row r="5" spans="1:36" ht="15.75" customHeight="1" x14ac:dyDescent="0.15">
      <c r="A5" s="257"/>
      <c r="B5" s="257"/>
      <c r="C5" s="257"/>
      <c r="D5" s="257" t="s">
        <v>157</v>
      </c>
      <c r="E5" s="259"/>
      <c r="F5" s="260"/>
      <c r="G5" s="261">
        <f t="shared" ref="G5:AJ5" si="1">($F$4-G4)/$F$4</f>
        <v>-1.0634104541559625E-2</v>
      </c>
      <c r="H5" s="261">
        <f t="shared" si="1"/>
        <v>1.1255355612682084E-2</v>
      </c>
      <c r="I5" s="261">
        <f t="shared" si="1"/>
        <v>3.3144815766923789E-2</v>
      </c>
      <c r="J5" s="261">
        <f t="shared" si="1"/>
        <v>5.5034275921165304E-2</v>
      </c>
      <c r="K5" s="261">
        <f t="shared" si="1"/>
        <v>7.6928020565552771E-2</v>
      </c>
      <c r="L5" s="261">
        <f t="shared" si="1"/>
        <v>9.8817480719794293E-2</v>
      </c>
      <c r="M5" s="261">
        <f t="shared" si="1"/>
        <v>0.120706940874036</v>
      </c>
      <c r="N5" s="261">
        <f t="shared" si="1"/>
        <v>0.14259640102827761</v>
      </c>
      <c r="O5" s="261">
        <f t="shared" si="1"/>
        <v>0.16448586118251932</v>
      </c>
      <c r="P5" s="261">
        <f t="shared" si="1"/>
        <v>0.18637532133676094</v>
      </c>
      <c r="Q5" s="261">
        <f t="shared" si="1"/>
        <v>0.22892030848329048</v>
      </c>
      <c r="R5" s="261">
        <f t="shared" si="1"/>
        <v>0.27146529562982002</v>
      </c>
      <c r="S5" s="261">
        <f t="shared" si="1"/>
        <v>0.31401028277634968</v>
      </c>
      <c r="T5" s="261">
        <f t="shared" si="1"/>
        <v>0.35655526992287917</v>
      </c>
      <c r="U5" s="261">
        <f t="shared" si="1"/>
        <v>0.39910025706940871</v>
      </c>
      <c r="V5" s="261">
        <f t="shared" si="1"/>
        <v>0.44164524421593826</v>
      </c>
      <c r="W5" s="261">
        <f t="shared" si="1"/>
        <v>0.4841902313624678</v>
      </c>
      <c r="X5" s="261">
        <f t="shared" si="1"/>
        <v>0.52673521850899752</v>
      </c>
      <c r="Y5" s="261">
        <f t="shared" si="1"/>
        <v>0.56928020565552706</v>
      </c>
      <c r="Z5" s="261">
        <f t="shared" si="1"/>
        <v>0.61182519280205661</v>
      </c>
      <c r="AA5" s="261">
        <f t="shared" si="1"/>
        <v>0.64494430162810623</v>
      </c>
      <c r="AB5" s="261">
        <f t="shared" si="1"/>
        <v>0.67806341045415597</v>
      </c>
      <c r="AC5" s="261">
        <f t="shared" si="1"/>
        <v>0.7111825192802057</v>
      </c>
      <c r="AD5" s="261">
        <f t="shared" si="1"/>
        <v>0.74430162810625533</v>
      </c>
      <c r="AE5" s="261">
        <f t="shared" si="1"/>
        <v>0.77742073693230507</v>
      </c>
      <c r="AF5" s="261">
        <f t="shared" si="1"/>
        <v>0.81053984575835469</v>
      </c>
      <c r="AG5" s="261">
        <f t="shared" si="1"/>
        <v>0.84365895458440443</v>
      </c>
      <c r="AH5" s="261">
        <f t="shared" si="1"/>
        <v>0.87677806341045417</v>
      </c>
      <c r="AI5" s="261">
        <f t="shared" si="1"/>
        <v>0.90989717223650379</v>
      </c>
      <c r="AJ5" s="261">
        <f t="shared" si="1"/>
        <v>0.94301628106255353</v>
      </c>
    </row>
    <row r="6" spans="1:36" ht="15.75" customHeight="1" x14ac:dyDescent="0.15">
      <c r="A6" s="257" t="s">
        <v>160</v>
      </c>
      <c r="B6" s="257" t="s">
        <v>153</v>
      </c>
      <c r="C6" s="257" t="s">
        <v>154</v>
      </c>
      <c r="D6" s="257" t="s">
        <v>161</v>
      </c>
      <c r="E6" s="259" t="s">
        <v>162</v>
      </c>
      <c r="F6" s="260">
        <v>892000</v>
      </c>
      <c r="G6" s="260">
        <v>877909.09</v>
      </c>
      <c r="H6" s="260">
        <v>828363.64</v>
      </c>
      <c r="I6" s="260">
        <v>778818.18</v>
      </c>
      <c r="J6" s="260">
        <v>729272.73</v>
      </c>
      <c r="K6" s="260">
        <v>679727.27</v>
      </c>
      <c r="L6" s="260">
        <v>630181.81999999995</v>
      </c>
      <c r="M6" s="260">
        <v>580636.36</v>
      </c>
      <c r="N6" s="260">
        <v>531090.91</v>
      </c>
      <c r="O6" s="260">
        <v>481545.45</v>
      </c>
      <c r="P6" s="260">
        <v>432000</v>
      </c>
      <c r="Q6" s="260">
        <v>403200</v>
      </c>
      <c r="R6" s="260">
        <v>374400</v>
      </c>
      <c r="S6" s="260">
        <v>345600</v>
      </c>
      <c r="T6" s="260">
        <v>316800</v>
      </c>
      <c r="U6" s="260">
        <v>288000</v>
      </c>
      <c r="V6" s="260">
        <v>259200</v>
      </c>
      <c r="W6" s="260">
        <v>230400</v>
      </c>
      <c r="X6" s="260">
        <v>201600</v>
      </c>
      <c r="Y6" s="260">
        <v>172800</v>
      </c>
      <c r="Z6" s="260">
        <v>144000</v>
      </c>
      <c r="AA6" s="260">
        <v>131000</v>
      </c>
      <c r="AB6" s="260">
        <v>118000</v>
      </c>
      <c r="AC6" s="260">
        <v>105000</v>
      </c>
      <c r="AD6" s="260">
        <v>92000</v>
      </c>
      <c r="AE6" s="260">
        <v>79000</v>
      </c>
      <c r="AF6" s="260">
        <v>66000</v>
      </c>
      <c r="AG6" s="260">
        <v>53000</v>
      </c>
      <c r="AH6" s="260">
        <v>40000</v>
      </c>
      <c r="AI6" s="260">
        <v>27000</v>
      </c>
      <c r="AJ6" s="260">
        <v>14000</v>
      </c>
    </row>
    <row r="7" spans="1:36" ht="15.75" customHeight="1" x14ac:dyDescent="0.15">
      <c r="A7" s="257"/>
      <c r="B7" s="257"/>
      <c r="C7" s="257"/>
      <c r="D7" s="257" t="s">
        <v>157</v>
      </c>
      <c r="E7" s="259"/>
      <c r="F7" s="260"/>
      <c r="G7" s="261">
        <f t="shared" ref="G7:AJ7" si="2">($F$6-G6)/$F$6</f>
        <v>1.5796984304932774E-2</v>
      </c>
      <c r="H7" s="261">
        <f t="shared" si="2"/>
        <v>7.1341210762331825E-2</v>
      </c>
      <c r="I7" s="261">
        <f t="shared" si="2"/>
        <v>0.12688544843049321</v>
      </c>
      <c r="J7" s="261">
        <f t="shared" si="2"/>
        <v>0.18242967488789238</v>
      </c>
      <c r="K7" s="261">
        <f t="shared" si="2"/>
        <v>0.2379739125560538</v>
      </c>
      <c r="L7" s="261">
        <f t="shared" si="2"/>
        <v>0.29351813901345297</v>
      </c>
      <c r="M7" s="261">
        <f t="shared" si="2"/>
        <v>0.34906237668161438</v>
      </c>
      <c r="N7" s="261">
        <f t="shared" si="2"/>
        <v>0.40460660313901342</v>
      </c>
      <c r="O7" s="261">
        <f t="shared" si="2"/>
        <v>0.46015084080717489</v>
      </c>
      <c r="P7" s="261">
        <f t="shared" si="2"/>
        <v>0.51569506726457404</v>
      </c>
      <c r="Q7" s="261">
        <f t="shared" si="2"/>
        <v>0.54798206278026906</v>
      </c>
      <c r="R7" s="261">
        <f t="shared" si="2"/>
        <v>0.58026905829596409</v>
      </c>
      <c r="S7" s="261">
        <f t="shared" si="2"/>
        <v>0.61255605381165923</v>
      </c>
      <c r="T7" s="261">
        <f t="shared" si="2"/>
        <v>0.64484304932735426</v>
      </c>
      <c r="U7" s="261">
        <f t="shared" si="2"/>
        <v>0.67713004484304928</v>
      </c>
      <c r="V7" s="261">
        <f t="shared" si="2"/>
        <v>0.70941704035874442</v>
      </c>
      <c r="W7" s="261">
        <f t="shared" si="2"/>
        <v>0.74170403587443945</v>
      </c>
      <c r="X7" s="261">
        <f t="shared" si="2"/>
        <v>0.77399103139013448</v>
      </c>
      <c r="Y7" s="261">
        <f t="shared" si="2"/>
        <v>0.80627802690582961</v>
      </c>
      <c r="Z7" s="261">
        <f t="shared" si="2"/>
        <v>0.83856502242152464</v>
      </c>
      <c r="AA7" s="261">
        <f t="shared" si="2"/>
        <v>0.85313901345291476</v>
      </c>
      <c r="AB7" s="261">
        <f t="shared" si="2"/>
        <v>0.86771300448430488</v>
      </c>
      <c r="AC7" s="261">
        <f t="shared" si="2"/>
        <v>0.88228699551569512</v>
      </c>
      <c r="AD7" s="261">
        <f t="shared" si="2"/>
        <v>0.89686098654708524</v>
      </c>
      <c r="AE7" s="261">
        <f t="shared" si="2"/>
        <v>0.91143497757847536</v>
      </c>
      <c r="AF7" s="261">
        <f t="shared" si="2"/>
        <v>0.92600896860986548</v>
      </c>
      <c r="AG7" s="261">
        <f t="shared" si="2"/>
        <v>0.9405829596412556</v>
      </c>
      <c r="AH7" s="261">
        <f t="shared" si="2"/>
        <v>0.95515695067264572</v>
      </c>
      <c r="AI7" s="261">
        <f t="shared" si="2"/>
        <v>0.96973094170403584</v>
      </c>
      <c r="AJ7" s="261">
        <f t="shared" si="2"/>
        <v>0.98430493273542596</v>
      </c>
    </row>
    <row r="8" spans="1:36" ht="15.75" customHeight="1" x14ac:dyDescent="0.15">
      <c r="A8" s="257" t="s">
        <v>160</v>
      </c>
      <c r="B8" s="257" t="s">
        <v>153</v>
      </c>
      <c r="C8" s="257" t="s">
        <v>154</v>
      </c>
      <c r="D8" s="258" t="s">
        <v>161</v>
      </c>
      <c r="E8" s="259" t="s">
        <v>163</v>
      </c>
      <c r="F8" s="260">
        <v>1968000</v>
      </c>
      <c r="G8" s="260">
        <v>1911272.73</v>
      </c>
      <c r="H8" s="260">
        <v>1851909.09</v>
      </c>
      <c r="I8" s="260">
        <v>1792545.45</v>
      </c>
      <c r="J8" s="260">
        <v>1733181.82</v>
      </c>
      <c r="K8" s="260">
        <v>1673818.18</v>
      </c>
      <c r="L8" s="260">
        <v>1614454.55</v>
      </c>
      <c r="M8" s="260">
        <v>1555090.91</v>
      </c>
      <c r="N8" s="260">
        <v>1495727.27</v>
      </c>
      <c r="O8" s="260">
        <v>1436363.64</v>
      </c>
      <c r="P8" s="260">
        <v>1377000</v>
      </c>
      <c r="Q8" s="260">
        <v>1293500</v>
      </c>
      <c r="R8" s="260">
        <v>1210000</v>
      </c>
      <c r="S8" s="260">
        <v>1126500</v>
      </c>
      <c r="T8" s="260">
        <v>1043000</v>
      </c>
      <c r="U8" s="260">
        <v>959500</v>
      </c>
      <c r="V8" s="260">
        <v>876000</v>
      </c>
      <c r="W8" s="260">
        <v>792500</v>
      </c>
      <c r="X8" s="260">
        <v>709000</v>
      </c>
      <c r="Y8" s="260">
        <v>625500</v>
      </c>
      <c r="Z8" s="260">
        <v>542000</v>
      </c>
      <c r="AA8" s="260">
        <v>498600</v>
      </c>
      <c r="AB8" s="260">
        <v>455200</v>
      </c>
      <c r="AC8" s="260">
        <v>411800</v>
      </c>
      <c r="AD8" s="260">
        <v>368400</v>
      </c>
      <c r="AE8" s="260">
        <v>325000</v>
      </c>
      <c r="AF8" s="260">
        <v>281600</v>
      </c>
      <c r="AG8" s="260">
        <v>238200</v>
      </c>
      <c r="AH8" s="260">
        <v>194800</v>
      </c>
      <c r="AI8" s="260">
        <v>151400</v>
      </c>
      <c r="AJ8" s="260">
        <v>108000</v>
      </c>
    </row>
    <row r="9" spans="1:36" ht="15.75" customHeight="1" x14ac:dyDescent="0.15">
      <c r="A9" s="257"/>
      <c r="B9" s="257"/>
      <c r="C9" s="257"/>
      <c r="D9" s="257" t="s">
        <v>157</v>
      </c>
      <c r="E9" s="259"/>
      <c r="F9" s="260"/>
      <c r="G9" s="261">
        <f t="shared" ref="G9:AJ9" si="3">($F$8-G8)/$F$8</f>
        <v>2.8824832317073182E-2</v>
      </c>
      <c r="H9" s="261">
        <f t="shared" si="3"/>
        <v>5.8989283536585321E-2</v>
      </c>
      <c r="I9" s="261">
        <f t="shared" si="3"/>
        <v>8.9153734756097586E-2</v>
      </c>
      <c r="J9" s="261">
        <f t="shared" si="3"/>
        <v>0.11931818089430891</v>
      </c>
      <c r="K9" s="261">
        <f t="shared" si="3"/>
        <v>0.14948263211382118</v>
      </c>
      <c r="L9" s="261">
        <f t="shared" si="3"/>
        <v>0.17964707825203249</v>
      </c>
      <c r="M9" s="261">
        <f t="shared" si="3"/>
        <v>0.20981152947154474</v>
      </c>
      <c r="N9" s="261">
        <f t="shared" si="3"/>
        <v>0.23997598069105691</v>
      </c>
      <c r="O9" s="261">
        <f t="shared" si="3"/>
        <v>0.27014042682926837</v>
      </c>
      <c r="P9" s="261">
        <f t="shared" si="3"/>
        <v>0.30030487804878048</v>
      </c>
      <c r="Q9" s="261">
        <f t="shared" si="3"/>
        <v>0.34273373983739835</v>
      </c>
      <c r="R9" s="261">
        <f t="shared" si="3"/>
        <v>0.38516260162601629</v>
      </c>
      <c r="S9" s="261">
        <f t="shared" si="3"/>
        <v>0.42759146341463417</v>
      </c>
      <c r="T9" s="261">
        <f t="shared" si="3"/>
        <v>0.47002032520325204</v>
      </c>
      <c r="U9" s="261">
        <f t="shared" si="3"/>
        <v>0.51244918699186992</v>
      </c>
      <c r="V9" s="261">
        <f t="shared" si="3"/>
        <v>0.55487804878048785</v>
      </c>
      <c r="W9" s="261">
        <f t="shared" si="3"/>
        <v>0.59730691056910568</v>
      </c>
      <c r="X9" s="261">
        <f t="shared" si="3"/>
        <v>0.63973577235772361</v>
      </c>
      <c r="Y9" s="261">
        <f t="shared" si="3"/>
        <v>0.68216463414634143</v>
      </c>
      <c r="Z9" s="261">
        <f t="shared" si="3"/>
        <v>0.72459349593495936</v>
      </c>
      <c r="AA9" s="261">
        <f t="shared" si="3"/>
        <v>0.74664634146341469</v>
      </c>
      <c r="AB9" s="261">
        <f t="shared" si="3"/>
        <v>0.7686991869918699</v>
      </c>
      <c r="AC9" s="261">
        <f t="shared" si="3"/>
        <v>0.79075203252032522</v>
      </c>
      <c r="AD9" s="261">
        <f t="shared" si="3"/>
        <v>0.81280487804878043</v>
      </c>
      <c r="AE9" s="261">
        <f t="shared" si="3"/>
        <v>0.83485772357723576</v>
      </c>
      <c r="AF9" s="261">
        <f t="shared" si="3"/>
        <v>0.85691056910569108</v>
      </c>
      <c r="AG9" s="261">
        <f t="shared" si="3"/>
        <v>0.87896341463414629</v>
      </c>
      <c r="AH9" s="261">
        <f t="shared" si="3"/>
        <v>0.90101626016260161</v>
      </c>
      <c r="AI9" s="261">
        <f t="shared" si="3"/>
        <v>0.92306910569105693</v>
      </c>
      <c r="AJ9" s="261">
        <f t="shared" si="3"/>
        <v>0.94512195121951215</v>
      </c>
    </row>
    <row r="10" spans="1:36" ht="15.75" customHeight="1" x14ac:dyDescent="0.15">
      <c r="A10" s="262" t="s">
        <v>158</v>
      </c>
      <c r="B10" s="257" t="s">
        <v>153</v>
      </c>
      <c r="C10" s="257" t="s">
        <v>154</v>
      </c>
      <c r="D10" s="257" t="s">
        <v>155</v>
      </c>
      <c r="E10" s="263" t="s">
        <v>164</v>
      </c>
      <c r="F10" s="257">
        <v>3219.67</v>
      </c>
      <c r="G10" s="257">
        <v>3210.78</v>
      </c>
      <c r="H10" s="257">
        <v>3112.74</v>
      </c>
      <c r="I10" s="257">
        <v>3014.69</v>
      </c>
      <c r="J10" s="257">
        <v>2916.61</v>
      </c>
      <c r="K10" s="257">
        <v>2818.51</v>
      </c>
      <c r="L10" s="257">
        <v>2720.39</v>
      </c>
      <c r="M10" s="257">
        <v>2622.24</v>
      </c>
      <c r="N10" s="257">
        <v>2524.0700000000002</v>
      </c>
      <c r="O10" s="257">
        <v>2425.87</v>
      </c>
      <c r="P10" s="257">
        <v>2327.66</v>
      </c>
      <c r="Q10" s="257">
        <v>2201.69</v>
      </c>
      <c r="R10" s="257">
        <v>2075.71</v>
      </c>
      <c r="S10" s="257">
        <v>1949.73</v>
      </c>
      <c r="T10" s="257">
        <v>1823.75</v>
      </c>
      <c r="U10" s="257">
        <v>1697.77</v>
      </c>
      <c r="V10" s="257">
        <v>1571.78</v>
      </c>
      <c r="W10" s="257">
        <v>1445.79</v>
      </c>
      <c r="X10" s="257">
        <v>1319.79</v>
      </c>
      <c r="Y10" s="257">
        <v>1193.79</v>
      </c>
      <c r="Z10" s="257">
        <v>1067.79</v>
      </c>
      <c r="AA10" s="257">
        <v>982.72</v>
      </c>
      <c r="AB10" s="257">
        <v>897.66</v>
      </c>
      <c r="AC10" s="257">
        <v>812.6</v>
      </c>
      <c r="AD10" s="257">
        <v>727.54</v>
      </c>
      <c r="AE10" s="257">
        <v>642.48</v>
      </c>
      <c r="AF10" s="257">
        <v>557.41</v>
      </c>
      <c r="AG10" s="257">
        <v>472.35</v>
      </c>
      <c r="AH10" s="257">
        <v>387.29</v>
      </c>
      <c r="AI10" s="257">
        <v>302.22000000000003</v>
      </c>
      <c r="AJ10" s="257">
        <v>217.16</v>
      </c>
    </row>
    <row r="11" spans="1:36" ht="15.75" customHeight="1" x14ac:dyDescent="0.15">
      <c r="A11" s="257"/>
      <c r="B11" s="257"/>
      <c r="C11" s="257"/>
      <c r="D11" s="257" t="s">
        <v>157</v>
      </c>
      <c r="E11" s="259"/>
      <c r="F11" s="260"/>
      <c r="G11" s="261">
        <f t="shared" ref="G11:AJ11" si="4">($F$10-G10)/$F$10</f>
        <v>2.7611525404777114E-3</v>
      </c>
      <c r="H11" s="261">
        <f t="shared" si="4"/>
        <v>3.3211478194970383E-2</v>
      </c>
      <c r="I11" s="261">
        <f t="shared" si="4"/>
        <v>6.366490975783233E-2</v>
      </c>
      <c r="J11" s="261">
        <f t="shared" si="4"/>
        <v>9.4127659045802808E-2</v>
      </c>
      <c r="K11" s="261">
        <f t="shared" si="4"/>
        <v>0.12459662015051227</v>
      </c>
      <c r="L11" s="261">
        <f t="shared" si="4"/>
        <v>0.15507179307196084</v>
      </c>
      <c r="M11" s="261">
        <f t="shared" si="4"/>
        <v>0.18555628371851782</v>
      </c>
      <c r="N11" s="261">
        <f t="shared" si="4"/>
        <v>0.21604698618181364</v>
      </c>
      <c r="O11" s="261">
        <f t="shared" si="4"/>
        <v>0.24654700637021812</v>
      </c>
      <c r="P11" s="261">
        <f t="shared" si="4"/>
        <v>0.27705013246699201</v>
      </c>
      <c r="Q11" s="261">
        <f t="shared" si="4"/>
        <v>0.31617526019747366</v>
      </c>
      <c r="R11" s="261">
        <f t="shared" si="4"/>
        <v>0.35530349383632487</v>
      </c>
      <c r="S11" s="261">
        <f t="shared" si="4"/>
        <v>0.39443172747517602</v>
      </c>
      <c r="T11" s="261">
        <f t="shared" si="4"/>
        <v>0.43355996111402723</v>
      </c>
      <c r="U11" s="261">
        <f t="shared" si="4"/>
        <v>0.47268819475287843</v>
      </c>
      <c r="V11" s="261">
        <f t="shared" si="4"/>
        <v>0.51181953430009908</v>
      </c>
      <c r="W11" s="261">
        <f t="shared" si="4"/>
        <v>0.55095087384731978</v>
      </c>
      <c r="X11" s="261">
        <f t="shared" si="4"/>
        <v>0.59008531930290997</v>
      </c>
      <c r="Y11" s="261">
        <f t="shared" si="4"/>
        <v>0.62921976475850017</v>
      </c>
      <c r="Z11" s="261">
        <f t="shared" si="4"/>
        <v>0.66835421021409025</v>
      </c>
      <c r="AA11" s="261">
        <f t="shared" si="4"/>
        <v>0.69477617271335257</v>
      </c>
      <c r="AB11" s="261">
        <f t="shared" si="4"/>
        <v>0.72119502930424551</v>
      </c>
      <c r="AC11" s="261">
        <f t="shared" si="4"/>
        <v>0.74761388589513833</v>
      </c>
      <c r="AD11" s="261">
        <f t="shared" si="4"/>
        <v>0.77403274248603116</v>
      </c>
      <c r="AE11" s="261">
        <f t="shared" si="4"/>
        <v>0.80045159907692398</v>
      </c>
      <c r="AF11" s="261">
        <f t="shared" si="4"/>
        <v>0.82687356157618641</v>
      </c>
      <c r="AG11" s="261">
        <f t="shared" si="4"/>
        <v>0.85329241816707924</v>
      </c>
      <c r="AH11" s="261">
        <f t="shared" si="4"/>
        <v>0.87971127475797206</v>
      </c>
      <c r="AI11" s="261">
        <f t="shared" si="4"/>
        <v>0.90613323725723438</v>
      </c>
      <c r="AJ11" s="261">
        <f t="shared" si="4"/>
        <v>0.93255209384812732</v>
      </c>
    </row>
    <row r="12" spans="1:36" ht="15.75" customHeight="1" x14ac:dyDescent="0.15">
      <c r="A12" s="257" t="s">
        <v>165</v>
      </c>
      <c r="B12" s="257" t="s">
        <v>153</v>
      </c>
      <c r="C12" s="257" t="s">
        <v>154</v>
      </c>
      <c r="D12" s="257" t="s">
        <v>155</v>
      </c>
      <c r="E12" s="263" t="s">
        <v>166</v>
      </c>
      <c r="F12" s="264">
        <v>720</v>
      </c>
      <c r="G12" s="264">
        <v>720</v>
      </c>
      <c r="H12" s="264">
        <v>720</v>
      </c>
      <c r="I12" s="264">
        <v>693</v>
      </c>
      <c r="J12" s="264">
        <v>666</v>
      </c>
      <c r="K12" s="264">
        <v>639</v>
      </c>
      <c r="L12" s="264">
        <v>612</v>
      </c>
      <c r="M12" s="264">
        <v>585</v>
      </c>
      <c r="N12" s="264">
        <v>558</v>
      </c>
      <c r="O12" s="264">
        <v>531</v>
      </c>
      <c r="P12" s="264">
        <v>504</v>
      </c>
      <c r="Q12" s="264">
        <v>480.96</v>
      </c>
      <c r="R12" s="264">
        <v>457.92</v>
      </c>
      <c r="S12" s="264">
        <v>434.88</v>
      </c>
      <c r="T12" s="264">
        <v>411.84</v>
      </c>
      <c r="U12" s="264">
        <v>388.8</v>
      </c>
      <c r="V12" s="264">
        <v>349.92</v>
      </c>
      <c r="W12" s="264">
        <v>311.04000000000002</v>
      </c>
      <c r="X12" s="264">
        <v>272.16000000000003</v>
      </c>
      <c r="Y12" s="264">
        <v>233.28</v>
      </c>
      <c r="Z12" s="264">
        <v>194.4</v>
      </c>
      <c r="AA12" s="264">
        <v>187.2</v>
      </c>
      <c r="AB12" s="264">
        <v>180</v>
      </c>
      <c r="AC12" s="264">
        <v>172.8</v>
      </c>
      <c r="AD12" s="264">
        <v>165.6</v>
      </c>
      <c r="AE12" s="264">
        <v>158.4</v>
      </c>
      <c r="AF12" s="264">
        <v>133.91999999999999</v>
      </c>
      <c r="AG12" s="264">
        <v>109.44</v>
      </c>
      <c r="AH12" s="264">
        <v>84.96</v>
      </c>
      <c r="AI12" s="264">
        <v>60.48</v>
      </c>
      <c r="AJ12" s="264">
        <v>36</v>
      </c>
    </row>
    <row r="13" spans="1:36" ht="15.75" customHeight="1" x14ac:dyDescent="0.15">
      <c r="A13" s="257"/>
      <c r="B13" s="257"/>
      <c r="C13" s="257"/>
      <c r="D13" s="257" t="s">
        <v>157</v>
      </c>
      <c r="E13" s="259"/>
      <c r="F13" s="260"/>
      <c r="G13" s="261">
        <f t="shared" ref="G13:AJ13" si="5">($H$12-G12)/$H$12</f>
        <v>0</v>
      </c>
      <c r="H13" s="261">
        <f t="shared" si="5"/>
        <v>0</v>
      </c>
      <c r="I13" s="261">
        <f t="shared" si="5"/>
        <v>3.7499999999999999E-2</v>
      </c>
      <c r="J13" s="261">
        <f t="shared" si="5"/>
        <v>7.4999999999999997E-2</v>
      </c>
      <c r="K13" s="261">
        <f t="shared" si="5"/>
        <v>0.1125</v>
      </c>
      <c r="L13" s="261">
        <f t="shared" si="5"/>
        <v>0.15</v>
      </c>
      <c r="M13" s="261">
        <f t="shared" si="5"/>
        <v>0.1875</v>
      </c>
      <c r="N13" s="261">
        <f t="shared" si="5"/>
        <v>0.22500000000000001</v>
      </c>
      <c r="O13" s="261">
        <f t="shared" si="5"/>
        <v>0.26250000000000001</v>
      </c>
      <c r="P13" s="261">
        <f t="shared" si="5"/>
        <v>0.3</v>
      </c>
      <c r="Q13" s="261">
        <f t="shared" si="5"/>
        <v>0.33200000000000002</v>
      </c>
      <c r="R13" s="261">
        <f t="shared" si="5"/>
        <v>0.36399999999999999</v>
      </c>
      <c r="S13" s="261">
        <f t="shared" si="5"/>
        <v>0.39600000000000002</v>
      </c>
      <c r="T13" s="261">
        <f t="shared" si="5"/>
        <v>0.42800000000000005</v>
      </c>
      <c r="U13" s="261">
        <f t="shared" si="5"/>
        <v>0.45999999999999996</v>
      </c>
      <c r="V13" s="261">
        <f t="shared" si="5"/>
        <v>0.51400000000000001</v>
      </c>
      <c r="W13" s="261">
        <f t="shared" si="5"/>
        <v>0.56799999999999995</v>
      </c>
      <c r="X13" s="261">
        <f t="shared" si="5"/>
        <v>0.622</v>
      </c>
      <c r="Y13" s="261">
        <f t="shared" si="5"/>
        <v>0.67600000000000005</v>
      </c>
      <c r="Z13" s="261">
        <f t="shared" si="5"/>
        <v>0.73</v>
      </c>
      <c r="AA13" s="261">
        <f t="shared" si="5"/>
        <v>0.74</v>
      </c>
      <c r="AB13" s="261">
        <f t="shared" si="5"/>
        <v>0.75</v>
      </c>
      <c r="AC13" s="261">
        <f t="shared" si="5"/>
        <v>0.76</v>
      </c>
      <c r="AD13" s="261">
        <f t="shared" si="5"/>
        <v>0.77</v>
      </c>
      <c r="AE13" s="261">
        <f t="shared" si="5"/>
        <v>0.78</v>
      </c>
      <c r="AF13" s="261">
        <f t="shared" si="5"/>
        <v>0.81400000000000006</v>
      </c>
      <c r="AG13" s="261">
        <f t="shared" si="5"/>
        <v>0.84799999999999998</v>
      </c>
      <c r="AH13" s="261">
        <f t="shared" si="5"/>
        <v>0.8819999999999999</v>
      </c>
      <c r="AI13" s="261">
        <f t="shared" si="5"/>
        <v>0.91599999999999993</v>
      </c>
      <c r="AJ13" s="261">
        <f t="shared" si="5"/>
        <v>0.95</v>
      </c>
    </row>
    <row r="14" spans="1:36" ht="15.75" customHeight="1" x14ac:dyDescent="0.15">
      <c r="A14" s="265" t="s">
        <v>165</v>
      </c>
      <c r="B14" s="265" t="s">
        <v>153</v>
      </c>
      <c r="C14" s="265" t="s">
        <v>154</v>
      </c>
      <c r="D14" s="265" t="s">
        <v>155</v>
      </c>
      <c r="E14" s="266" t="s">
        <v>167</v>
      </c>
      <c r="F14" s="265">
        <v>800</v>
      </c>
      <c r="G14" s="265">
        <v>827</v>
      </c>
      <c r="H14" s="265">
        <v>855</v>
      </c>
      <c r="I14" s="265">
        <v>835</v>
      </c>
      <c r="J14" s="265">
        <v>815</v>
      </c>
      <c r="K14" s="265">
        <v>795</v>
      </c>
      <c r="L14" s="265">
        <v>775</v>
      </c>
      <c r="M14" s="265">
        <v>755</v>
      </c>
      <c r="N14" s="265">
        <v>735</v>
      </c>
      <c r="O14" s="265">
        <v>715</v>
      </c>
      <c r="P14" s="265">
        <v>695</v>
      </c>
      <c r="Q14" s="265">
        <v>655</v>
      </c>
      <c r="R14" s="265">
        <v>615</v>
      </c>
      <c r="S14" s="265">
        <v>575</v>
      </c>
      <c r="T14" s="265">
        <v>535</v>
      </c>
      <c r="U14" s="265">
        <v>495</v>
      </c>
      <c r="V14" s="265">
        <v>458.6</v>
      </c>
      <c r="W14" s="265">
        <v>422.2</v>
      </c>
      <c r="X14" s="265">
        <v>385.8</v>
      </c>
      <c r="Y14" s="265">
        <v>349.4</v>
      </c>
      <c r="Z14" s="265">
        <v>313</v>
      </c>
      <c r="AA14" s="265">
        <v>292.89999999999998</v>
      </c>
      <c r="AB14" s="265">
        <v>272.8</v>
      </c>
      <c r="AC14" s="265">
        <v>252.7</v>
      </c>
      <c r="AD14" s="265">
        <v>232.6</v>
      </c>
      <c r="AE14" s="265">
        <v>212.5</v>
      </c>
      <c r="AF14" s="265">
        <v>192.4</v>
      </c>
      <c r="AG14" s="265">
        <v>172.3</v>
      </c>
      <c r="AH14" s="265">
        <v>152.19999999999999</v>
      </c>
      <c r="AI14" s="265">
        <v>132.1</v>
      </c>
      <c r="AJ14" s="265">
        <v>112</v>
      </c>
    </row>
    <row r="15" spans="1:36" ht="15.75" customHeight="1" x14ac:dyDescent="0.15">
      <c r="A15" s="267"/>
      <c r="B15" s="267"/>
      <c r="C15" s="267"/>
      <c r="D15" s="267" t="s">
        <v>157</v>
      </c>
      <c r="E15" s="268"/>
      <c r="F15" s="269"/>
      <c r="G15" s="270">
        <f t="shared" ref="G15:AJ15" si="6">($F$14-G14)/$F$14</f>
        <v>-3.3750000000000002E-2</v>
      </c>
      <c r="H15" s="270">
        <f t="shared" si="6"/>
        <v>-6.8750000000000006E-2</v>
      </c>
      <c r="I15" s="270">
        <f t="shared" si="6"/>
        <v>-4.3749999999999997E-2</v>
      </c>
      <c r="J15" s="270">
        <f t="shared" si="6"/>
        <v>-1.8749999999999999E-2</v>
      </c>
      <c r="K15" s="270">
        <f t="shared" si="6"/>
        <v>6.2500000000000003E-3</v>
      </c>
      <c r="L15" s="270">
        <f t="shared" si="6"/>
        <v>3.125E-2</v>
      </c>
      <c r="M15" s="270">
        <f t="shared" si="6"/>
        <v>5.6250000000000001E-2</v>
      </c>
      <c r="N15" s="270">
        <f t="shared" si="6"/>
        <v>8.1250000000000003E-2</v>
      </c>
      <c r="O15" s="270">
        <f t="shared" si="6"/>
        <v>0.10625</v>
      </c>
      <c r="P15" s="270">
        <f t="shared" si="6"/>
        <v>0.13125000000000001</v>
      </c>
      <c r="Q15" s="270">
        <f t="shared" si="6"/>
        <v>0.18124999999999999</v>
      </c>
      <c r="R15" s="270">
        <f t="shared" si="6"/>
        <v>0.23125000000000001</v>
      </c>
      <c r="S15" s="270">
        <f t="shared" si="6"/>
        <v>0.28125</v>
      </c>
      <c r="T15" s="270">
        <f t="shared" si="6"/>
        <v>0.33124999999999999</v>
      </c>
      <c r="U15" s="270">
        <f t="shared" si="6"/>
        <v>0.38124999999999998</v>
      </c>
      <c r="V15" s="270">
        <f t="shared" si="6"/>
        <v>0.42674999999999996</v>
      </c>
      <c r="W15" s="270">
        <f t="shared" si="6"/>
        <v>0.47225</v>
      </c>
      <c r="X15" s="270">
        <f t="shared" si="6"/>
        <v>0.51774999999999993</v>
      </c>
      <c r="Y15" s="270">
        <f t="shared" si="6"/>
        <v>0.56325000000000003</v>
      </c>
      <c r="Z15" s="270">
        <f t="shared" si="6"/>
        <v>0.60875000000000001</v>
      </c>
      <c r="AA15" s="270">
        <f t="shared" si="6"/>
        <v>0.63387500000000008</v>
      </c>
      <c r="AB15" s="270">
        <f t="shared" si="6"/>
        <v>0.65900000000000003</v>
      </c>
      <c r="AC15" s="270">
        <f t="shared" si="6"/>
        <v>0.68412499999999998</v>
      </c>
      <c r="AD15" s="270">
        <f t="shared" si="6"/>
        <v>0.70924999999999994</v>
      </c>
      <c r="AE15" s="270">
        <f t="shared" si="6"/>
        <v>0.734375</v>
      </c>
      <c r="AF15" s="270">
        <f t="shared" si="6"/>
        <v>0.75950000000000006</v>
      </c>
      <c r="AG15" s="270">
        <f t="shared" si="6"/>
        <v>0.78462500000000002</v>
      </c>
      <c r="AH15" s="270">
        <f t="shared" si="6"/>
        <v>0.80974999999999997</v>
      </c>
      <c r="AI15" s="270">
        <f t="shared" si="6"/>
        <v>0.83487499999999992</v>
      </c>
      <c r="AJ15" s="270">
        <f t="shared" si="6"/>
        <v>0.86</v>
      </c>
    </row>
    <row r="16" spans="1:36" ht="15.75" customHeight="1" x14ac:dyDescent="0.15">
      <c r="A16" s="262" t="s">
        <v>158</v>
      </c>
      <c r="B16" s="262" t="s">
        <v>153</v>
      </c>
      <c r="C16" s="262" t="s">
        <v>154</v>
      </c>
      <c r="D16" s="262" t="s">
        <v>155</v>
      </c>
      <c r="E16" s="271" t="s">
        <v>168</v>
      </c>
      <c r="F16" s="272">
        <v>1.29</v>
      </c>
      <c r="G16" s="272">
        <v>1.2808999999999999</v>
      </c>
      <c r="H16" s="272">
        <v>1.2718</v>
      </c>
      <c r="I16" s="272">
        <v>1.2626999999999999</v>
      </c>
      <c r="J16" s="272">
        <v>1.2536</v>
      </c>
      <c r="K16" s="272">
        <v>1.2444999999999999</v>
      </c>
      <c r="L16" s="272">
        <v>1.2354000000000001</v>
      </c>
      <c r="M16" s="272">
        <v>1.2262999999999999</v>
      </c>
      <c r="N16" s="272">
        <v>1.2172000000000001</v>
      </c>
      <c r="O16" s="272">
        <v>1.2081</v>
      </c>
      <c r="P16" s="272">
        <v>1.1990000000000001</v>
      </c>
      <c r="Q16" s="272">
        <v>1.1445000000000001</v>
      </c>
      <c r="R16" s="272">
        <v>1.0900000000000001</v>
      </c>
      <c r="S16" s="272">
        <v>1.0355000000000001</v>
      </c>
      <c r="T16" s="272">
        <v>0.98099999999999998</v>
      </c>
      <c r="U16" s="272">
        <v>0.92649999999999999</v>
      </c>
      <c r="V16" s="272">
        <v>0.872</v>
      </c>
      <c r="W16" s="272">
        <v>0.8175</v>
      </c>
      <c r="X16" s="272">
        <v>0.76300000000000001</v>
      </c>
      <c r="Y16" s="272">
        <v>0.70850000000000002</v>
      </c>
      <c r="Z16" s="272">
        <v>0.65400000000000003</v>
      </c>
      <c r="AA16" s="272">
        <v>0.59519999999999995</v>
      </c>
      <c r="AB16" s="272">
        <v>0.53639999999999999</v>
      </c>
      <c r="AC16" s="272">
        <v>0.47760000000000002</v>
      </c>
      <c r="AD16" s="272">
        <v>0.41880000000000001</v>
      </c>
      <c r="AE16" s="272">
        <v>0.36</v>
      </c>
      <c r="AF16" s="272">
        <v>0.30120000000000002</v>
      </c>
      <c r="AG16" s="272">
        <v>0.2424</v>
      </c>
      <c r="AH16" s="272">
        <v>0.18360000000000001</v>
      </c>
      <c r="AI16" s="272">
        <v>0.12479999999999999</v>
      </c>
      <c r="AJ16" s="272">
        <v>6.6000000000000003E-2</v>
      </c>
    </row>
    <row r="17" spans="1:37" ht="15.75" customHeight="1" x14ac:dyDescent="0.15">
      <c r="A17" s="267"/>
      <c r="B17" s="267"/>
      <c r="C17" s="267"/>
      <c r="D17" s="267" t="s">
        <v>157</v>
      </c>
      <c r="E17" s="268"/>
      <c r="F17" s="269"/>
      <c r="G17" s="270">
        <f t="shared" ref="G17:AJ17" si="7">($F$16-G16)/$F$16</f>
        <v>7.0542635658915566E-3</v>
      </c>
      <c r="H17" s="270">
        <f t="shared" si="7"/>
        <v>1.4108527131782941E-2</v>
      </c>
      <c r="I17" s="270">
        <f t="shared" si="7"/>
        <v>2.1162790697674495E-2</v>
      </c>
      <c r="J17" s="270">
        <f t="shared" si="7"/>
        <v>2.8217054263565883E-2</v>
      </c>
      <c r="K17" s="270">
        <f t="shared" si="7"/>
        <v>3.5271317829457437E-2</v>
      </c>
      <c r="L17" s="270">
        <f t="shared" si="7"/>
        <v>4.2325581395348824E-2</v>
      </c>
      <c r="M17" s="270">
        <f t="shared" si="7"/>
        <v>4.9379844961240378E-2</v>
      </c>
      <c r="N17" s="270">
        <f t="shared" si="7"/>
        <v>5.6434108527131766E-2</v>
      </c>
      <c r="O17" s="270">
        <f t="shared" si="7"/>
        <v>6.3488372093023313E-2</v>
      </c>
      <c r="P17" s="270">
        <f t="shared" si="7"/>
        <v>7.0542635658914707E-2</v>
      </c>
      <c r="Q17" s="270">
        <f t="shared" si="7"/>
        <v>0.11279069767441857</v>
      </c>
      <c r="R17" s="270">
        <f t="shared" si="7"/>
        <v>0.15503875968992245</v>
      </c>
      <c r="S17" s="270">
        <f t="shared" si="7"/>
        <v>0.1972868217054263</v>
      </c>
      <c r="T17" s="270">
        <f t="shared" si="7"/>
        <v>0.23953488372093026</v>
      </c>
      <c r="U17" s="270">
        <f t="shared" si="7"/>
        <v>0.28178294573643414</v>
      </c>
      <c r="V17" s="270">
        <f t="shared" si="7"/>
        <v>0.32403100775193799</v>
      </c>
      <c r="W17" s="270">
        <f t="shared" si="7"/>
        <v>0.3662790697674419</v>
      </c>
      <c r="X17" s="270">
        <f t="shared" si="7"/>
        <v>0.40852713178294575</v>
      </c>
      <c r="Y17" s="270">
        <f t="shared" si="7"/>
        <v>0.4507751937984496</v>
      </c>
      <c r="Z17" s="270">
        <f t="shared" si="7"/>
        <v>0.49302325581395351</v>
      </c>
      <c r="AA17" s="270">
        <f t="shared" si="7"/>
        <v>0.53860465116279077</v>
      </c>
      <c r="AB17" s="270">
        <f t="shared" si="7"/>
        <v>0.58418604651162798</v>
      </c>
      <c r="AC17" s="270">
        <f t="shared" si="7"/>
        <v>0.62976744186046507</v>
      </c>
      <c r="AD17" s="270">
        <f t="shared" si="7"/>
        <v>0.67534883720930228</v>
      </c>
      <c r="AE17" s="270">
        <f t="shared" si="7"/>
        <v>0.72093023255813959</v>
      </c>
      <c r="AF17" s="270">
        <f t="shared" si="7"/>
        <v>0.76651162790697669</v>
      </c>
      <c r="AG17" s="270">
        <f t="shared" si="7"/>
        <v>0.81209302325581401</v>
      </c>
      <c r="AH17" s="270">
        <f t="shared" si="7"/>
        <v>0.85767441860465121</v>
      </c>
      <c r="AI17" s="270">
        <f t="shared" si="7"/>
        <v>0.90325581395348831</v>
      </c>
      <c r="AJ17" s="270">
        <f t="shared" si="7"/>
        <v>0.94883720930232551</v>
      </c>
    </row>
    <row r="18" spans="1:37" ht="15.75" customHeight="1" x14ac:dyDescent="0.15">
      <c r="A18" s="273" t="s">
        <v>165</v>
      </c>
      <c r="B18" s="262" t="s">
        <v>153</v>
      </c>
      <c r="C18" s="262" t="s">
        <v>154</v>
      </c>
      <c r="D18" s="262" t="s">
        <v>155</v>
      </c>
      <c r="E18" s="271" t="s">
        <v>169</v>
      </c>
      <c r="F18" s="272">
        <v>1126.5999999999999</v>
      </c>
      <c r="G18" s="272">
        <v>1129.9000000000001</v>
      </c>
      <c r="H18" s="272">
        <v>1137.3</v>
      </c>
      <c r="I18" s="272">
        <v>1147.8</v>
      </c>
      <c r="J18" s="272">
        <v>1160.7</v>
      </c>
      <c r="K18" s="272">
        <v>1175.5</v>
      </c>
      <c r="L18" s="272">
        <v>1103.0999999999999</v>
      </c>
      <c r="M18" s="272">
        <v>1038.7</v>
      </c>
      <c r="N18" s="272">
        <v>980.9</v>
      </c>
      <c r="O18" s="272">
        <v>928.5</v>
      </c>
      <c r="P18" s="272">
        <v>880.8</v>
      </c>
      <c r="Q18" s="272">
        <v>850.9</v>
      </c>
      <c r="R18" s="272">
        <v>821.1</v>
      </c>
      <c r="S18" s="272">
        <v>791.2</v>
      </c>
      <c r="T18" s="272">
        <v>761.3</v>
      </c>
      <c r="U18" s="272">
        <v>731.5</v>
      </c>
      <c r="V18" s="272">
        <v>701.6</v>
      </c>
      <c r="W18" s="272">
        <v>671.7</v>
      </c>
      <c r="X18" s="272">
        <v>641.79999999999995</v>
      </c>
      <c r="Y18" s="272">
        <v>612</v>
      </c>
      <c r="Z18" s="272">
        <v>582.29999999999995</v>
      </c>
      <c r="AA18" s="272">
        <v>558.1</v>
      </c>
      <c r="AB18" s="272">
        <v>534.20000000000005</v>
      </c>
      <c r="AC18" s="272">
        <v>510.2</v>
      </c>
      <c r="AD18" s="272">
        <v>486.2</v>
      </c>
      <c r="AE18" s="272">
        <v>462.3</v>
      </c>
      <c r="AF18" s="272">
        <v>438.3</v>
      </c>
      <c r="AG18" s="272">
        <v>414.4</v>
      </c>
      <c r="AH18" s="272">
        <v>390.4</v>
      </c>
      <c r="AI18" s="272">
        <v>366.5</v>
      </c>
      <c r="AJ18" s="272">
        <v>342.8</v>
      </c>
    </row>
    <row r="19" spans="1:37" ht="15.75" customHeight="1" x14ac:dyDescent="0.15">
      <c r="A19" s="267"/>
      <c r="B19" s="267"/>
      <c r="C19" s="267"/>
      <c r="D19" s="267" t="s">
        <v>157</v>
      </c>
      <c r="E19" s="274"/>
      <c r="F19" s="275"/>
      <c r="G19" s="276">
        <f t="shared" ref="G19:AJ19" si="8">($F$18-G18)/$F$18</f>
        <v>-2.9291674063555671E-3</v>
      </c>
      <c r="H19" s="270">
        <f t="shared" si="8"/>
        <v>-9.4976034084857507E-3</v>
      </c>
      <c r="I19" s="270">
        <f t="shared" si="8"/>
        <v>-1.8817681519616589E-2</v>
      </c>
      <c r="J19" s="270">
        <f t="shared" si="8"/>
        <v>-3.0268063199005983E-2</v>
      </c>
      <c r="K19" s="270">
        <f t="shared" si="8"/>
        <v>-4.3404935203266548E-2</v>
      </c>
      <c r="L19" s="270">
        <f t="shared" si="8"/>
        <v>2.0859222439197588E-2</v>
      </c>
      <c r="M19" s="270">
        <f t="shared" si="8"/>
        <v>7.8022368187466593E-2</v>
      </c>
      <c r="N19" s="270">
        <f t="shared" si="8"/>
        <v>0.12932717912302499</v>
      </c>
      <c r="O19" s="270">
        <f t="shared" si="8"/>
        <v>0.17583880703000171</v>
      </c>
      <c r="P19" s="270">
        <f t="shared" si="8"/>
        <v>0.21817859044913898</v>
      </c>
      <c r="Q19" s="270">
        <f t="shared" si="8"/>
        <v>0.24471862240369249</v>
      </c>
      <c r="R19" s="270">
        <f t="shared" si="8"/>
        <v>0.27116989170956851</v>
      </c>
      <c r="S19" s="270">
        <f t="shared" si="8"/>
        <v>0.29770992366412202</v>
      </c>
      <c r="T19" s="270">
        <f t="shared" si="8"/>
        <v>0.32424995561867564</v>
      </c>
      <c r="U19" s="270">
        <f t="shared" si="8"/>
        <v>0.35070122492455169</v>
      </c>
      <c r="V19" s="270">
        <f t="shared" si="8"/>
        <v>0.3772412568791052</v>
      </c>
      <c r="W19" s="270">
        <f t="shared" si="8"/>
        <v>0.40378128883365871</v>
      </c>
      <c r="X19" s="270">
        <f t="shared" si="8"/>
        <v>0.43032132078821234</v>
      </c>
      <c r="Y19" s="270">
        <f t="shared" si="8"/>
        <v>0.45677259009408838</v>
      </c>
      <c r="Z19" s="270">
        <f t="shared" si="8"/>
        <v>0.48313509675128707</v>
      </c>
      <c r="AA19" s="270">
        <f t="shared" si="8"/>
        <v>0.50461565773122663</v>
      </c>
      <c r="AB19" s="270">
        <f t="shared" si="8"/>
        <v>0.52582993076513396</v>
      </c>
      <c r="AC19" s="270">
        <f t="shared" si="8"/>
        <v>0.54713296644771869</v>
      </c>
      <c r="AD19" s="270">
        <f t="shared" si="8"/>
        <v>0.56843600213030354</v>
      </c>
      <c r="AE19" s="270">
        <f t="shared" si="8"/>
        <v>0.58965027516421087</v>
      </c>
      <c r="AF19" s="270">
        <f t="shared" si="8"/>
        <v>0.61095331084679572</v>
      </c>
      <c r="AG19" s="270">
        <f t="shared" si="8"/>
        <v>0.63216758388070304</v>
      </c>
      <c r="AH19" s="270">
        <f t="shared" si="8"/>
        <v>0.65347061956328778</v>
      </c>
      <c r="AI19" s="270">
        <f t="shared" si="8"/>
        <v>0.67468489259719511</v>
      </c>
      <c r="AJ19" s="270">
        <f t="shared" si="8"/>
        <v>0.69572164033374762</v>
      </c>
    </row>
    <row r="20" spans="1:37" ht="15.75" customHeight="1" x14ac:dyDescent="0.2">
      <c r="A20" s="262" t="s">
        <v>170</v>
      </c>
      <c r="B20" s="262" t="s">
        <v>153</v>
      </c>
      <c r="C20" s="262" t="s">
        <v>154</v>
      </c>
      <c r="D20" s="262" t="s">
        <v>171</v>
      </c>
      <c r="E20" s="277" t="s">
        <v>172</v>
      </c>
      <c r="F20" s="278">
        <v>10.7</v>
      </c>
      <c r="G20" s="278">
        <v>10.49</v>
      </c>
      <c r="H20" s="279">
        <v>10.28</v>
      </c>
      <c r="I20" s="279">
        <v>10.07</v>
      </c>
      <c r="J20" s="279">
        <v>9.4600000000000009</v>
      </c>
      <c r="K20" s="279">
        <v>8.9600000000000009</v>
      </c>
      <c r="L20" s="279">
        <v>8.65</v>
      </c>
      <c r="M20" s="279">
        <v>8.34</v>
      </c>
      <c r="N20" s="279">
        <v>8.23</v>
      </c>
      <c r="O20" s="279">
        <v>8.02</v>
      </c>
      <c r="P20" s="279">
        <v>7.81</v>
      </c>
      <c r="Q20" s="279">
        <v>7.2</v>
      </c>
      <c r="R20" s="279">
        <v>7.09</v>
      </c>
      <c r="S20" s="279">
        <v>6.98</v>
      </c>
      <c r="T20" s="279">
        <v>6.87</v>
      </c>
      <c r="U20" s="279">
        <v>6.76</v>
      </c>
      <c r="V20" s="279">
        <v>6.55</v>
      </c>
      <c r="W20" s="279">
        <v>6.44</v>
      </c>
      <c r="X20" s="279">
        <v>6.33</v>
      </c>
      <c r="Y20" s="279">
        <v>6.12</v>
      </c>
      <c r="Z20" s="279">
        <v>6.01</v>
      </c>
      <c r="AA20" s="279">
        <v>5.4</v>
      </c>
      <c r="AB20" s="279">
        <v>5.2</v>
      </c>
      <c r="AC20" s="279">
        <v>5.0999999999999996</v>
      </c>
      <c r="AD20" s="279">
        <v>5.0999999999999996</v>
      </c>
      <c r="AE20" s="279">
        <v>5</v>
      </c>
      <c r="AF20" s="279">
        <v>5</v>
      </c>
      <c r="AG20" s="279">
        <v>4.9000000000000004</v>
      </c>
      <c r="AH20" s="279">
        <v>4.8</v>
      </c>
      <c r="AI20" s="279">
        <v>4.7</v>
      </c>
      <c r="AJ20" s="279">
        <v>4.5999999999999996</v>
      </c>
    </row>
    <row r="21" spans="1:37" ht="15.75" customHeight="1" x14ac:dyDescent="0.15">
      <c r="A21" s="257"/>
      <c r="B21" s="257"/>
      <c r="C21" s="257"/>
      <c r="D21" s="257" t="s">
        <v>157</v>
      </c>
      <c r="E21" s="280"/>
      <c r="F21" s="257"/>
      <c r="G21" s="270">
        <f t="shared" ref="G21:AJ21" si="9">($F$20-G20)/$F$20</f>
        <v>1.9626168224298982E-2</v>
      </c>
      <c r="H21" s="281">
        <f t="shared" si="9"/>
        <v>3.925233644859813E-2</v>
      </c>
      <c r="I21" s="270">
        <f t="shared" si="9"/>
        <v>5.8878504672897104E-2</v>
      </c>
      <c r="J21" s="270">
        <f t="shared" si="9"/>
        <v>0.11588785046728958</v>
      </c>
      <c r="K21" s="270">
        <f t="shared" si="9"/>
        <v>0.16261682242990641</v>
      </c>
      <c r="L21" s="270">
        <f t="shared" si="9"/>
        <v>0.19158878504672888</v>
      </c>
      <c r="M21" s="270">
        <f t="shared" si="9"/>
        <v>0.22056074766355135</v>
      </c>
      <c r="N21" s="270">
        <f t="shared" si="9"/>
        <v>0.23084112149532701</v>
      </c>
      <c r="O21" s="270">
        <f t="shared" si="9"/>
        <v>0.25046728971962617</v>
      </c>
      <c r="P21" s="270">
        <f t="shared" si="9"/>
        <v>0.2700934579439252</v>
      </c>
      <c r="Q21" s="270">
        <f t="shared" si="9"/>
        <v>0.32710280373831768</v>
      </c>
      <c r="R21" s="270">
        <f t="shared" si="9"/>
        <v>0.33738317757009345</v>
      </c>
      <c r="S21" s="270">
        <f t="shared" si="9"/>
        <v>0.34766355140186905</v>
      </c>
      <c r="T21" s="270">
        <f t="shared" si="9"/>
        <v>0.35794392523364482</v>
      </c>
      <c r="U21" s="270">
        <f t="shared" si="9"/>
        <v>0.36822429906542054</v>
      </c>
      <c r="V21" s="270">
        <f t="shared" si="9"/>
        <v>0.38785046728971961</v>
      </c>
      <c r="W21" s="270">
        <f t="shared" si="9"/>
        <v>0.39813084112149527</v>
      </c>
      <c r="X21" s="270">
        <f t="shared" si="9"/>
        <v>0.40841121495327098</v>
      </c>
      <c r="Y21" s="270">
        <f t="shared" si="9"/>
        <v>0.42803738317757006</v>
      </c>
      <c r="Z21" s="270">
        <f t="shared" si="9"/>
        <v>0.43831775700934578</v>
      </c>
      <c r="AA21" s="270">
        <f t="shared" si="9"/>
        <v>0.49532710280373826</v>
      </c>
      <c r="AB21" s="270">
        <f t="shared" si="9"/>
        <v>0.51401869158878499</v>
      </c>
      <c r="AC21" s="270">
        <f t="shared" si="9"/>
        <v>0.52336448598130836</v>
      </c>
      <c r="AD21" s="270">
        <f t="shared" si="9"/>
        <v>0.52336448598130836</v>
      </c>
      <c r="AE21" s="270">
        <f t="shared" si="9"/>
        <v>0.53271028037383172</v>
      </c>
      <c r="AF21" s="270">
        <f t="shared" si="9"/>
        <v>0.53271028037383172</v>
      </c>
      <c r="AG21" s="270">
        <f t="shared" si="9"/>
        <v>0.54205607476635509</v>
      </c>
      <c r="AH21" s="270">
        <f t="shared" si="9"/>
        <v>0.55140186915887845</v>
      </c>
      <c r="AI21" s="270">
        <f t="shared" si="9"/>
        <v>0.56074766355140182</v>
      </c>
      <c r="AJ21" s="270">
        <f t="shared" si="9"/>
        <v>0.57009345794392519</v>
      </c>
      <c r="AK21" s="18"/>
    </row>
    <row r="22" spans="1:37" ht="15.75" customHeight="1" x14ac:dyDescent="0.2">
      <c r="A22" s="262" t="s">
        <v>170</v>
      </c>
      <c r="B22" s="262" t="s">
        <v>153</v>
      </c>
      <c r="C22" s="262" t="s">
        <v>154</v>
      </c>
      <c r="D22" s="262" t="s">
        <v>171</v>
      </c>
      <c r="E22" s="277" t="s">
        <v>74</v>
      </c>
      <c r="F22" s="278">
        <v>10.54</v>
      </c>
      <c r="G22" s="278">
        <v>9.98</v>
      </c>
      <c r="H22" s="279">
        <v>9.5500000000000007</v>
      </c>
      <c r="I22" s="279">
        <v>9.51</v>
      </c>
      <c r="J22" s="279">
        <v>8.7799999999999994</v>
      </c>
      <c r="K22" s="279">
        <v>8.06</v>
      </c>
      <c r="L22" s="279">
        <v>7.41</v>
      </c>
      <c r="M22" s="279">
        <v>6.86</v>
      </c>
      <c r="N22" s="279">
        <v>6.71</v>
      </c>
      <c r="O22" s="279">
        <v>5.97</v>
      </c>
      <c r="P22" s="279">
        <v>5.32</v>
      </c>
      <c r="Q22" s="279">
        <v>3.63</v>
      </c>
      <c r="R22" s="279">
        <v>3.24</v>
      </c>
      <c r="S22" s="279">
        <v>2.65</v>
      </c>
      <c r="T22" s="279">
        <v>2.77</v>
      </c>
      <c r="U22" s="279">
        <v>2.58</v>
      </c>
      <c r="V22" s="279">
        <v>2.34</v>
      </c>
      <c r="W22" s="279">
        <v>1.95</v>
      </c>
      <c r="X22" s="279">
        <v>1</v>
      </c>
      <c r="Y22" s="279">
        <v>0.82</v>
      </c>
      <c r="Z22" s="279">
        <v>7.0000000000000007E-2</v>
      </c>
      <c r="AA22" s="279">
        <v>-0.46</v>
      </c>
      <c r="AB22" s="279">
        <v>-1.06</v>
      </c>
      <c r="AC22" s="279">
        <v>-1.1000000000000001</v>
      </c>
      <c r="AD22" s="279">
        <v>-1.05</v>
      </c>
      <c r="AE22" s="279">
        <v>-0.79</v>
      </c>
      <c r="AF22" s="279">
        <v>-1.04</v>
      </c>
      <c r="AG22" s="279">
        <v>-0.99</v>
      </c>
      <c r="AH22" s="279">
        <v>-0.95</v>
      </c>
      <c r="AI22" s="279">
        <v>7.0000000000000007E-2</v>
      </c>
      <c r="AJ22" s="279">
        <v>0</v>
      </c>
      <c r="AK22" s="282"/>
    </row>
    <row r="23" spans="1:37" ht="15.75" customHeight="1" x14ac:dyDescent="0.15">
      <c r="A23" s="257"/>
      <c r="B23" s="257"/>
      <c r="C23" s="257"/>
      <c r="D23" s="257" t="s">
        <v>157</v>
      </c>
      <c r="E23" s="280"/>
      <c r="F23" s="257"/>
      <c r="G23" s="270">
        <f t="shared" ref="G23:AJ23" si="10">($F$22-G22)/$F$22</f>
        <v>5.3130929791271229E-2</v>
      </c>
      <c r="H23" s="270">
        <f t="shared" si="10"/>
        <v>9.3927893738140283E-2</v>
      </c>
      <c r="I23" s="270">
        <f t="shared" si="10"/>
        <v>9.772296015180261E-2</v>
      </c>
      <c r="J23" s="270">
        <f t="shared" si="10"/>
        <v>0.1669829222011385</v>
      </c>
      <c r="K23" s="270">
        <f t="shared" si="10"/>
        <v>0.23529411764705871</v>
      </c>
      <c r="L23" s="270">
        <f t="shared" si="10"/>
        <v>0.29696394686907013</v>
      </c>
      <c r="M23" s="270">
        <f t="shared" si="10"/>
        <v>0.34914611005692592</v>
      </c>
      <c r="N23" s="270">
        <f t="shared" si="10"/>
        <v>0.36337760910815936</v>
      </c>
      <c r="O23" s="270">
        <f t="shared" si="10"/>
        <v>0.43358633776091077</v>
      </c>
      <c r="P23" s="270">
        <f t="shared" si="10"/>
        <v>0.49525616698292213</v>
      </c>
      <c r="Q23" s="270">
        <f t="shared" si="10"/>
        <v>0.65559772296015173</v>
      </c>
      <c r="R23" s="270">
        <f t="shared" si="10"/>
        <v>0.69259962049335855</v>
      </c>
      <c r="S23" s="270">
        <f t="shared" si="10"/>
        <v>0.74857685009487662</v>
      </c>
      <c r="T23" s="270">
        <f t="shared" si="10"/>
        <v>0.73719165085388993</v>
      </c>
      <c r="U23" s="270">
        <f t="shared" si="10"/>
        <v>0.75521821631878561</v>
      </c>
      <c r="V23" s="270">
        <f t="shared" si="10"/>
        <v>0.77798861480075898</v>
      </c>
      <c r="W23" s="270">
        <f t="shared" si="10"/>
        <v>0.81499051233396591</v>
      </c>
      <c r="X23" s="270">
        <f t="shared" si="10"/>
        <v>0.90512333965844405</v>
      </c>
      <c r="Y23" s="270">
        <f t="shared" si="10"/>
        <v>0.92220113851992402</v>
      </c>
      <c r="Z23" s="270">
        <f t="shared" si="10"/>
        <v>0.99335863377609102</v>
      </c>
      <c r="AA23" s="270">
        <f t="shared" si="10"/>
        <v>1.0436432637571158</v>
      </c>
      <c r="AB23" s="270">
        <f t="shared" si="10"/>
        <v>1.1005692599620494</v>
      </c>
      <c r="AC23" s="270">
        <f t="shared" si="10"/>
        <v>1.1043643263757115</v>
      </c>
      <c r="AD23" s="270">
        <f t="shared" si="10"/>
        <v>1.0996204933586338</v>
      </c>
      <c r="AE23" s="270">
        <f t="shared" si="10"/>
        <v>1.0749525616698292</v>
      </c>
      <c r="AF23" s="270">
        <f t="shared" si="10"/>
        <v>1.0986717267552182</v>
      </c>
      <c r="AG23" s="270">
        <f t="shared" si="10"/>
        <v>1.0939278937381405</v>
      </c>
      <c r="AH23" s="270">
        <f t="shared" si="10"/>
        <v>1.0901328273244781</v>
      </c>
      <c r="AI23" s="270">
        <f t="shared" si="10"/>
        <v>0.99335863377609102</v>
      </c>
      <c r="AJ23" s="270">
        <f t="shared" si="10"/>
        <v>1</v>
      </c>
      <c r="AK23" s="18"/>
    </row>
    <row r="24" spans="1:37" ht="15.75" customHeight="1" x14ac:dyDescent="0.15">
      <c r="A24" s="262" t="s">
        <v>173</v>
      </c>
      <c r="B24" s="262" t="s">
        <v>153</v>
      </c>
      <c r="C24" s="262" t="s">
        <v>174</v>
      </c>
      <c r="D24" s="262" t="s">
        <v>175</v>
      </c>
      <c r="E24" s="277" t="s">
        <v>176</v>
      </c>
      <c r="F24" s="272">
        <v>1800</v>
      </c>
      <c r="G24" s="272">
        <v>1750</v>
      </c>
      <c r="H24" s="283">
        <v>1700</v>
      </c>
      <c r="I24" s="272">
        <v>1666.67</v>
      </c>
      <c r="J24" s="272">
        <v>1633.33</v>
      </c>
      <c r="K24" s="272">
        <v>1600</v>
      </c>
      <c r="L24" s="272">
        <v>1560</v>
      </c>
      <c r="M24" s="272">
        <v>1520</v>
      </c>
      <c r="N24" s="272">
        <v>1480</v>
      </c>
      <c r="O24" s="272">
        <v>1440</v>
      </c>
      <c r="P24" s="272">
        <v>1400</v>
      </c>
      <c r="Q24" s="272">
        <v>1360</v>
      </c>
      <c r="R24" s="272">
        <v>1320</v>
      </c>
      <c r="S24" s="272">
        <v>1280</v>
      </c>
      <c r="T24" s="272">
        <v>1240</v>
      </c>
      <c r="U24" s="272">
        <v>1200</v>
      </c>
      <c r="V24" s="272">
        <v>1140</v>
      </c>
      <c r="W24" s="272">
        <v>1080</v>
      </c>
      <c r="X24" s="272">
        <v>1020</v>
      </c>
      <c r="Y24" s="272">
        <v>960</v>
      </c>
      <c r="Z24" s="272">
        <v>900</v>
      </c>
      <c r="AA24" s="272">
        <v>860</v>
      </c>
      <c r="AB24" s="272">
        <v>820</v>
      </c>
      <c r="AC24" s="272">
        <v>780</v>
      </c>
      <c r="AD24" s="272">
        <v>740</v>
      </c>
      <c r="AE24" s="272">
        <v>700</v>
      </c>
      <c r="AF24" s="272">
        <v>660</v>
      </c>
      <c r="AG24" s="272">
        <v>620</v>
      </c>
      <c r="AH24" s="272">
        <v>580</v>
      </c>
      <c r="AI24" s="272">
        <v>540</v>
      </c>
      <c r="AJ24" s="272">
        <v>500</v>
      </c>
    </row>
    <row r="25" spans="1:37" ht="15.75" customHeight="1" x14ac:dyDescent="0.15">
      <c r="A25" s="257"/>
      <c r="B25" s="257"/>
      <c r="C25" s="257"/>
      <c r="D25" s="257" t="s">
        <v>157</v>
      </c>
      <c r="E25" s="280"/>
      <c r="F25" s="257"/>
      <c r="G25" s="261">
        <f t="shared" ref="G25:AJ25" si="11">($F$24-G24)/$F$24</f>
        <v>2.7777777777777776E-2</v>
      </c>
      <c r="H25" s="284">
        <f t="shared" si="11"/>
        <v>5.5555555555555552E-2</v>
      </c>
      <c r="I25" s="261">
        <f t="shared" si="11"/>
        <v>7.4072222222222178E-2</v>
      </c>
      <c r="J25" s="261">
        <f t="shared" si="11"/>
        <v>9.2594444444444479E-2</v>
      </c>
      <c r="K25" s="261">
        <f t="shared" si="11"/>
        <v>0.1111111111111111</v>
      </c>
      <c r="L25" s="261">
        <f t="shared" si="11"/>
        <v>0.13333333333333333</v>
      </c>
      <c r="M25" s="261">
        <f t="shared" si="11"/>
        <v>0.15555555555555556</v>
      </c>
      <c r="N25" s="261">
        <f t="shared" si="11"/>
        <v>0.17777777777777778</v>
      </c>
      <c r="O25" s="261">
        <f t="shared" si="11"/>
        <v>0.2</v>
      </c>
      <c r="P25" s="261">
        <f t="shared" si="11"/>
        <v>0.22222222222222221</v>
      </c>
      <c r="Q25" s="261">
        <f t="shared" si="11"/>
        <v>0.24444444444444444</v>
      </c>
      <c r="R25" s="261">
        <f t="shared" si="11"/>
        <v>0.26666666666666666</v>
      </c>
      <c r="S25" s="261">
        <f t="shared" si="11"/>
        <v>0.28888888888888886</v>
      </c>
      <c r="T25" s="261">
        <f t="shared" si="11"/>
        <v>0.31111111111111112</v>
      </c>
      <c r="U25" s="261">
        <f t="shared" si="11"/>
        <v>0.33333333333333331</v>
      </c>
      <c r="V25" s="261">
        <f t="shared" si="11"/>
        <v>0.36666666666666664</v>
      </c>
      <c r="W25" s="261">
        <f t="shared" si="11"/>
        <v>0.4</v>
      </c>
      <c r="X25" s="261">
        <f t="shared" si="11"/>
        <v>0.43333333333333335</v>
      </c>
      <c r="Y25" s="261">
        <f t="shared" si="11"/>
        <v>0.46666666666666667</v>
      </c>
      <c r="Z25" s="261">
        <f t="shared" si="11"/>
        <v>0.5</v>
      </c>
      <c r="AA25" s="261">
        <f t="shared" si="11"/>
        <v>0.52222222222222225</v>
      </c>
      <c r="AB25" s="261">
        <f t="shared" si="11"/>
        <v>0.5444444444444444</v>
      </c>
      <c r="AC25" s="261">
        <f t="shared" si="11"/>
        <v>0.56666666666666665</v>
      </c>
      <c r="AD25" s="261">
        <f t="shared" si="11"/>
        <v>0.58888888888888891</v>
      </c>
      <c r="AE25" s="261">
        <f t="shared" si="11"/>
        <v>0.61111111111111116</v>
      </c>
      <c r="AF25" s="261">
        <f t="shared" si="11"/>
        <v>0.6333333333333333</v>
      </c>
      <c r="AG25" s="261">
        <f t="shared" si="11"/>
        <v>0.65555555555555556</v>
      </c>
      <c r="AH25" s="261">
        <f t="shared" si="11"/>
        <v>0.67777777777777781</v>
      </c>
      <c r="AI25" s="261">
        <f t="shared" si="11"/>
        <v>0.7</v>
      </c>
      <c r="AJ25" s="261">
        <f t="shared" si="11"/>
        <v>0.72222222222222221</v>
      </c>
    </row>
    <row r="26" spans="1:37" ht="15.75" customHeight="1" x14ac:dyDescent="0.15">
      <c r="A26" s="257" t="s">
        <v>173</v>
      </c>
      <c r="B26" s="257" t="s">
        <v>153</v>
      </c>
      <c r="C26" s="257" t="s">
        <v>174</v>
      </c>
      <c r="D26" s="257" t="s">
        <v>175</v>
      </c>
      <c r="E26" s="280" t="s">
        <v>177</v>
      </c>
      <c r="F26" s="264">
        <v>3200</v>
      </c>
      <c r="G26" s="264">
        <v>3095</v>
      </c>
      <c r="H26" s="285">
        <v>2990</v>
      </c>
      <c r="I26" s="264">
        <v>2886.67</v>
      </c>
      <c r="J26" s="264">
        <v>2783.33</v>
      </c>
      <c r="K26" s="264">
        <v>2680</v>
      </c>
      <c r="L26" s="264">
        <v>2578</v>
      </c>
      <c r="M26" s="264">
        <v>2476</v>
      </c>
      <c r="N26" s="264">
        <v>2374</v>
      </c>
      <c r="O26" s="264">
        <v>2272</v>
      </c>
      <c r="P26" s="264">
        <v>2170</v>
      </c>
      <c r="Q26" s="264">
        <v>2066</v>
      </c>
      <c r="R26" s="264">
        <v>1962</v>
      </c>
      <c r="S26" s="264">
        <v>1858</v>
      </c>
      <c r="T26" s="264">
        <v>1754</v>
      </c>
      <c r="U26" s="264">
        <v>1650</v>
      </c>
      <c r="V26" s="264">
        <v>1546</v>
      </c>
      <c r="W26" s="264">
        <v>1442</v>
      </c>
      <c r="X26" s="264">
        <v>1338</v>
      </c>
      <c r="Y26" s="264">
        <v>1234</v>
      </c>
      <c r="Z26" s="264">
        <v>1130</v>
      </c>
      <c r="AA26" s="264">
        <v>1028</v>
      </c>
      <c r="AB26" s="264">
        <v>926</v>
      </c>
      <c r="AC26" s="264">
        <v>824</v>
      </c>
      <c r="AD26" s="264">
        <v>722</v>
      </c>
      <c r="AE26" s="264">
        <v>620</v>
      </c>
      <c r="AF26" s="264">
        <v>516</v>
      </c>
      <c r="AG26" s="264">
        <v>412</v>
      </c>
      <c r="AH26" s="264">
        <v>308</v>
      </c>
      <c r="AI26" s="264">
        <v>204</v>
      </c>
      <c r="AJ26" s="264">
        <v>100</v>
      </c>
    </row>
    <row r="27" spans="1:37" ht="15.75" customHeight="1" x14ac:dyDescent="0.15">
      <c r="A27" s="257"/>
      <c r="B27" s="257"/>
      <c r="C27" s="257"/>
      <c r="D27" s="257" t="s">
        <v>157</v>
      </c>
      <c r="E27" s="263"/>
      <c r="F27" s="286"/>
      <c r="G27" s="287">
        <f t="shared" ref="G27:AJ27" si="12">($F$26-G26)/$F$26</f>
        <v>3.2812500000000001E-2</v>
      </c>
      <c r="H27" s="261">
        <f t="shared" si="12"/>
        <v>6.5625000000000003E-2</v>
      </c>
      <c r="I27" s="261">
        <f t="shared" si="12"/>
        <v>9.7915624999999978E-2</v>
      </c>
      <c r="J27" s="261">
        <f t="shared" si="12"/>
        <v>0.13020937500000002</v>
      </c>
      <c r="K27" s="261">
        <f t="shared" si="12"/>
        <v>0.16250000000000001</v>
      </c>
      <c r="L27" s="261">
        <f t="shared" si="12"/>
        <v>0.19437499999999999</v>
      </c>
      <c r="M27" s="261">
        <f t="shared" si="12"/>
        <v>0.22625000000000001</v>
      </c>
      <c r="N27" s="261">
        <f t="shared" si="12"/>
        <v>0.25812499999999999</v>
      </c>
      <c r="O27" s="261">
        <f t="shared" si="12"/>
        <v>0.28999999999999998</v>
      </c>
      <c r="P27" s="261">
        <f t="shared" si="12"/>
        <v>0.32187500000000002</v>
      </c>
      <c r="Q27" s="261">
        <f t="shared" si="12"/>
        <v>0.354375</v>
      </c>
      <c r="R27" s="261">
        <f t="shared" si="12"/>
        <v>0.38687500000000002</v>
      </c>
      <c r="S27" s="261">
        <f t="shared" si="12"/>
        <v>0.419375</v>
      </c>
      <c r="T27" s="261">
        <f t="shared" si="12"/>
        <v>0.45187500000000003</v>
      </c>
      <c r="U27" s="261">
        <f t="shared" si="12"/>
        <v>0.484375</v>
      </c>
      <c r="V27" s="261">
        <f t="shared" si="12"/>
        <v>0.51687499999999997</v>
      </c>
      <c r="W27" s="261">
        <f t="shared" si="12"/>
        <v>0.54937499999999995</v>
      </c>
      <c r="X27" s="261">
        <f t="shared" si="12"/>
        <v>0.58187500000000003</v>
      </c>
      <c r="Y27" s="261">
        <f t="shared" si="12"/>
        <v>0.614375</v>
      </c>
      <c r="Z27" s="261">
        <f t="shared" si="12"/>
        <v>0.64687499999999998</v>
      </c>
      <c r="AA27" s="261">
        <f t="shared" si="12"/>
        <v>0.67874999999999996</v>
      </c>
      <c r="AB27" s="261">
        <f t="shared" si="12"/>
        <v>0.71062499999999995</v>
      </c>
      <c r="AC27" s="261">
        <f t="shared" si="12"/>
        <v>0.74250000000000005</v>
      </c>
      <c r="AD27" s="261">
        <f t="shared" si="12"/>
        <v>0.77437500000000004</v>
      </c>
      <c r="AE27" s="261">
        <f t="shared" si="12"/>
        <v>0.80625000000000002</v>
      </c>
      <c r="AF27" s="261">
        <f t="shared" si="12"/>
        <v>0.83875</v>
      </c>
      <c r="AG27" s="261">
        <f t="shared" si="12"/>
        <v>0.87124999999999997</v>
      </c>
      <c r="AH27" s="261">
        <f t="shared" si="12"/>
        <v>0.90375000000000005</v>
      </c>
      <c r="AI27" s="261">
        <f t="shared" si="12"/>
        <v>0.93625000000000003</v>
      </c>
      <c r="AJ27" s="261">
        <f t="shared" si="12"/>
        <v>0.96875</v>
      </c>
    </row>
    <row r="28" spans="1:37" ht="15.75" customHeight="1" x14ac:dyDescent="0.15">
      <c r="A28" s="288" t="s">
        <v>178</v>
      </c>
      <c r="B28" s="289"/>
      <c r="C28" s="289"/>
      <c r="D28" s="289"/>
      <c r="E28" s="290"/>
      <c r="F28" s="289"/>
      <c r="G28" s="289"/>
      <c r="H28" s="289"/>
      <c r="I28" s="289"/>
      <c r="J28" s="289"/>
      <c r="K28" s="289"/>
      <c r="L28" s="289"/>
      <c r="M28" s="289"/>
      <c r="N28" s="289"/>
      <c r="O28" s="289"/>
      <c r="P28" s="289"/>
      <c r="Q28" s="289"/>
      <c r="R28" s="289"/>
      <c r="S28" s="289"/>
      <c r="T28" s="289"/>
      <c r="U28" s="289"/>
      <c r="V28" s="289"/>
      <c r="W28" s="289"/>
      <c r="X28" s="289"/>
      <c r="Y28" s="289"/>
      <c r="Z28" s="289"/>
      <c r="AA28" s="289"/>
      <c r="AB28" s="289"/>
      <c r="AC28" s="289"/>
      <c r="AD28" s="289"/>
      <c r="AE28" s="289"/>
      <c r="AF28" s="289"/>
      <c r="AG28" s="289"/>
      <c r="AH28" s="289"/>
      <c r="AI28" s="289"/>
      <c r="AJ28" s="289"/>
    </row>
    <row r="29" spans="1:37" ht="15.75" customHeight="1" x14ac:dyDescent="0.15">
      <c r="A29" s="291" t="s">
        <v>156</v>
      </c>
      <c r="B29" s="257" t="s">
        <v>153</v>
      </c>
      <c r="C29" s="257" t="s">
        <v>154</v>
      </c>
      <c r="D29" s="258" t="s">
        <v>155</v>
      </c>
      <c r="E29" s="259" t="s">
        <v>179</v>
      </c>
      <c r="F29" s="260">
        <v>13070.87</v>
      </c>
      <c r="G29" s="260">
        <v>11596.41</v>
      </c>
      <c r="H29" s="260">
        <v>10121.950000000001</v>
      </c>
      <c r="I29" s="260">
        <v>8647.49</v>
      </c>
      <c r="J29" s="260">
        <v>7173.03</v>
      </c>
      <c r="K29" s="260">
        <v>5698.57</v>
      </c>
      <c r="L29" s="260">
        <v>4991.8999999999996</v>
      </c>
      <c r="M29" s="260">
        <v>4285.22</v>
      </c>
      <c r="N29" s="260">
        <v>3578.55</v>
      </c>
      <c r="O29" s="260">
        <v>2871.87</v>
      </c>
      <c r="P29" s="260">
        <v>2165.1999999999998</v>
      </c>
      <c r="Q29" s="260">
        <v>1849.64</v>
      </c>
      <c r="R29" s="260">
        <v>1534.09</v>
      </c>
      <c r="S29" s="260">
        <v>1218.53</v>
      </c>
      <c r="T29" s="260">
        <v>902.98</v>
      </c>
      <c r="U29" s="260">
        <v>587.41999999999996</v>
      </c>
      <c r="V29" s="260">
        <v>505.84</v>
      </c>
      <c r="W29" s="260">
        <v>424.26</v>
      </c>
      <c r="X29" s="260">
        <v>342.68</v>
      </c>
      <c r="Y29" s="260">
        <v>261.10000000000002</v>
      </c>
      <c r="Z29" s="260">
        <v>179.52</v>
      </c>
      <c r="AA29" s="260">
        <v>168.12</v>
      </c>
      <c r="AB29" s="260">
        <v>156.72</v>
      </c>
      <c r="AC29" s="260">
        <v>145.32</v>
      </c>
      <c r="AD29" s="260">
        <v>133.91999999999999</v>
      </c>
      <c r="AE29" s="260">
        <v>122.52</v>
      </c>
      <c r="AF29" s="260">
        <v>113.75</v>
      </c>
      <c r="AG29" s="260">
        <v>104.98</v>
      </c>
      <c r="AH29" s="260">
        <v>96.2</v>
      </c>
      <c r="AI29" s="260">
        <v>87.43</v>
      </c>
      <c r="AJ29" s="260">
        <v>78.66</v>
      </c>
    </row>
    <row r="30" spans="1:37" ht="15.75" customHeight="1" x14ac:dyDescent="0.15">
      <c r="A30" s="257"/>
      <c r="B30" s="257"/>
      <c r="C30" s="257"/>
      <c r="D30" s="257" t="s">
        <v>157</v>
      </c>
      <c r="E30" s="259"/>
      <c r="F30" s="257"/>
      <c r="G30" s="261">
        <f t="shared" ref="G30:AJ30" si="13">($F$29-G29)/$F$29</f>
        <v>0.11280503899128373</v>
      </c>
      <c r="H30" s="261">
        <f t="shared" si="13"/>
        <v>0.22561007798256733</v>
      </c>
      <c r="I30" s="261">
        <f t="shared" si="13"/>
        <v>0.33841511697385107</v>
      </c>
      <c r="J30" s="261">
        <f t="shared" si="13"/>
        <v>0.45122015596513476</v>
      </c>
      <c r="K30" s="261">
        <f t="shared" si="13"/>
        <v>0.56402519495641845</v>
      </c>
      <c r="L30" s="261">
        <f t="shared" si="13"/>
        <v>0.61808969104581413</v>
      </c>
      <c r="M30" s="261">
        <f t="shared" si="13"/>
        <v>0.67215495219522503</v>
      </c>
      <c r="N30" s="261">
        <f t="shared" si="13"/>
        <v>0.72621944828462059</v>
      </c>
      <c r="O30" s="261">
        <f t="shared" si="13"/>
        <v>0.7802847094340315</v>
      </c>
      <c r="P30" s="261">
        <f t="shared" si="13"/>
        <v>0.8343492055234274</v>
      </c>
      <c r="Q30" s="261">
        <f t="shared" si="13"/>
        <v>0.85849143936096073</v>
      </c>
      <c r="R30" s="261">
        <f t="shared" si="13"/>
        <v>0.88263290813847894</v>
      </c>
      <c r="S30" s="261">
        <f t="shared" si="13"/>
        <v>0.90677514197601228</v>
      </c>
      <c r="T30" s="261">
        <f t="shared" si="13"/>
        <v>0.9309166107535306</v>
      </c>
      <c r="U30" s="261">
        <f t="shared" si="13"/>
        <v>0.95505884459106394</v>
      </c>
      <c r="V30" s="261">
        <f t="shared" si="13"/>
        <v>0.961300204194518</v>
      </c>
      <c r="W30" s="261">
        <f t="shared" si="13"/>
        <v>0.96754156379797207</v>
      </c>
      <c r="X30" s="261">
        <f t="shared" si="13"/>
        <v>0.97378292340142625</v>
      </c>
      <c r="Y30" s="261">
        <f t="shared" si="13"/>
        <v>0.98002428300488031</v>
      </c>
      <c r="Z30" s="261">
        <f t="shared" si="13"/>
        <v>0.98626564260833438</v>
      </c>
      <c r="AA30" s="261">
        <f t="shared" si="13"/>
        <v>0.98713781102558584</v>
      </c>
      <c r="AB30" s="261">
        <f t="shared" si="13"/>
        <v>0.98800997944283742</v>
      </c>
      <c r="AC30" s="261">
        <f t="shared" si="13"/>
        <v>0.98888214786008888</v>
      </c>
      <c r="AD30" s="261">
        <f t="shared" si="13"/>
        <v>0.98975431627734034</v>
      </c>
      <c r="AE30" s="261">
        <f t="shared" si="13"/>
        <v>0.9906264846945918</v>
      </c>
      <c r="AF30" s="261">
        <f t="shared" si="13"/>
        <v>0.99129744232786343</v>
      </c>
      <c r="AG30" s="261">
        <f t="shared" si="13"/>
        <v>0.99196839996113495</v>
      </c>
      <c r="AH30" s="261">
        <f t="shared" si="13"/>
        <v>0.99264012265442159</v>
      </c>
      <c r="AI30" s="261">
        <f t="shared" si="13"/>
        <v>0.9933110802876931</v>
      </c>
      <c r="AJ30" s="261">
        <f t="shared" si="13"/>
        <v>0.99398203792096473</v>
      </c>
    </row>
    <row r="31" spans="1:37" ht="15.75" customHeight="1" x14ac:dyDescent="0.15">
      <c r="A31" s="288" t="s">
        <v>180</v>
      </c>
      <c r="B31" s="289"/>
      <c r="C31" s="289"/>
      <c r="D31" s="289"/>
      <c r="E31" s="290"/>
      <c r="F31" s="289"/>
      <c r="G31" s="289"/>
      <c r="H31" s="289"/>
      <c r="I31" s="289"/>
      <c r="J31" s="289"/>
      <c r="K31" s="289"/>
      <c r="L31" s="289"/>
      <c r="M31" s="289"/>
      <c r="N31" s="289"/>
      <c r="O31" s="289"/>
      <c r="P31" s="289"/>
      <c r="Q31" s="289"/>
      <c r="R31" s="289"/>
      <c r="S31" s="289"/>
      <c r="T31" s="289"/>
      <c r="U31" s="289"/>
      <c r="V31" s="289"/>
      <c r="W31" s="289"/>
      <c r="X31" s="289"/>
      <c r="Y31" s="289"/>
      <c r="Z31" s="289"/>
      <c r="AA31" s="289"/>
      <c r="AB31" s="289"/>
      <c r="AC31" s="289"/>
      <c r="AD31" s="289"/>
      <c r="AE31" s="289"/>
      <c r="AF31" s="289"/>
      <c r="AG31" s="289"/>
      <c r="AH31" s="289"/>
      <c r="AI31" s="289"/>
      <c r="AJ31" s="289"/>
    </row>
    <row r="32" spans="1:37" ht="15.75" customHeight="1" x14ac:dyDescent="0.15">
      <c r="A32" s="292" t="s">
        <v>181</v>
      </c>
      <c r="B32" s="262" t="s">
        <v>153</v>
      </c>
      <c r="C32" s="262" t="s">
        <v>154</v>
      </c>
      <c r="D32" s="293" t="s">
        <v>155</v>
      </c>
      <c r="E32" s="294" t="s">
        <v>182</v>
      </c>
      <c r="F32" s="295">
        <v>43291.58</v>
      </c>
      <c r="G32" s="295">
        <v>42025.74</v>
      </c>
      <c r="H32" s="295">
        <v>40759.9</v>
      </c>
      <c r="I32" s="295">
        <v>39494.06</v>
      </c>
      <c r="J32" s="295">
        <v>38228.22</v>
      </c>
      <c r="K32" s="295">
        <v>36962.379999999997</v>
      </c>
      <c r="L32" s="295">
        <v>34369.949999999997</v>
      </c>
      <c r="M32" s="295">
        <v>31777.52</v>
      </c>
      <c r="N32" s="295">
        <v>29185.09</v>
      </c>
      <c r="O32" s="295">
        <v>26592.66</v>
      </c>
      <c r="P32" s="295">
        <v>24000.23</v>
      </c>
      <c r="Q32" s="295">
        <v>22486.92</v>
      </c>
      <c r="R32" s="295">
        <v>20973.61</v>
      </c>
      <c r="S32" s="295">
        <v>19460.3</v>
      </c>
      <c r="T32" s="295">
        <v>17946.990000000002</v>
      </c>
      <c r="U32" s="295">
        <v>16433.68</v>
      </c>
      <c r="V32" s="295">
        <v>15290.24</v>
      </c>
      <c r="W32" s="295">
        <v>14146.81</v>
      </c>
      <c r="X32" s="295">
        <v>13003.38</v>
      </c>
      <c r="Y32" s="295">
        <v>11859.94</v>
      </c>
      <c r="Z32" s="295">
        <v>10716.51</v>
      </c>
      <c r="AA32" s="295">
        <v>10000.82</v>
      </c>
      <c r="AB32" s="295">
        <v>9285.1299999999992</v>
      </c>
      <c r="AC32" s="295">
        <v>8569.44</v>
      </c>
      <c r="AD32" s="295">
        <v>7853.76</v>
      </c>
      <c r="AE32" s="295">
        <v>7138.07</v>
      </c>
      <c r="AF32" s="295">
        <v>6646.94</v>
      </c>
      <c r="AG32" s="295">
        <v>6155.81</v>
      </c>
      <c r="AH32" s="295">
        <v>5664.69</v>
      </c>
      <c r="AI32" s="295">
        <v>5173.5600000000004</v>
      </c>
      <c r="AJ32" s="295">
        <v>4682.43</v>
      </c>
    </row>
    <row r="33" spans="1:36" ht="15.75" customHeight="1" x14ac:dyDescent="0.15">
      <c r="A33" s="296"/>
      <c r="B33" s="297"/>
      <c r="C33" s="297"/>
      <c r="D33" s="267" t="s">
        <v>157</v>
      </c>
      <c r="E33" s="268"/>
      <c r="F33" s="298"/>
      <c r="G33" s="270">
        <f t="shared" ref="G33:AJ33" si="14">($F$32-G32)/$F$32</f>
        <v>2.9239866043235283E-2</v>
      </c>
      <c r="H33" s="270">
        <f t="shared" si="14"/>
        <v>5.84797320864704E-2</v>
      </c>
      <c r="I33" s="270">
        <f t="shared" si="14"/>
        <v>8.7719598129705686E-2</v>
      </c>
      <c r="J33" s="270">
        <f t="shared" si="14"/>
        <v>0.1169594641729408</v>
      </c>
      <c r="K33" s="270">
        <f t="shared" si="14"/>
        <v>0.14619933021617609</v>
      </c>
      <c r="L33" s="270">
        <f t="shared" si="14"/>
        <v>0.20608233748918392</v>
      </c>
      <c r="M33" s="270">
        <f t="shared" si="14"/>
        <v>0.26596534476219164</v>
      </c>
      <c r="N33" s="270">
        <f t="shared" si="14"/>
        <v>0.32584835203519946</v>
      </c>
      <c r="O33" s="270">
        <f t="shared" si="14"/>
        <v>0.38573135930820729</v>
      </c>
      <c r="P33" s="270">
        <f t="shared" si="14"/>
        <v>0.44561436658121512</v>
      </c>
      <c r="Q33" s="270">
        <f t="shared" si="14"/>
        <v>0.48057058670531322</v>
      </c>
      <c r="R33" s="270">
        <f t="shared" si="14"/>
        <v>0.51552680682941121</v>
      </c>
      <c r="S33" s="270">
        <f t="shared" si="14"/>
        <v>0.55048302695350926</v>
      </c>
      <c r="T33" s="270">
        <f t="shared" si="14"/>
        <v>0.58543924707760719</v>
      </c>
      <c r="U33" s="270">
        <f t="shared" si="14"/>
        <v>0.62039546720170524</v>
      </c>
      <c r="V33" s="270">
        <f t="shared" si="14"/>
        <v>0.64680799360984287</v>
      </c>
      <c r="W33" s="270">
        <f t="shared" si="14"/>
        <v>0.67322028902618025</v>
      </c>
      <c r="X33" s="270">
        <f t="shared" si="14"/>
        <v>0.69963258444251752</v>
      </c>
      <c r="Y33" s="270">
        <f t="shared" si="14"/>
        <v>0.72604511085065493</v>
      </c>
      <c r="Z33" s="270">
        <f t="shared" si="14"/>
        <v>0.75245740626699231</v>
      </c>
      <c r="AA33" s="270">
        <f t="shared" si="14"/>
        <v>0.76898925841930466</v>
      </c>
      <c r="AB33" s="270">
        <f t="shared" si="14"/>
        <v>0.785521110571617</v>
      </c>
      <c r="AC33" s="270">
        <f t="shared" si="14"/>
        <v>0.80205296272392923</v>
      </c>
      <c r="AD33" s="270">
        <f t="shared" si="14"/>
        <v>0.81858458388444122</v>
      </c>
      <c r="AE33" s="270">
        <f t="shared" si="14"/>
        <v>0.83511643603675356</v>
      </c>
      <c r="AF33" s="270">
        <f t="shared" si="14"/>
        <v>0.8464611363225828</v>
      </c>
      <c r="AG33" s="270">
        <f t="shared" si="14"/>
        <v>0.85780583660841214</v>
      </c>
      <c r="AH33" s="270">
        <f t="shared" si="14"/>
        <v>0.86915030590244102</v>
      </c>
      <c r="AI33" s="270">
        <f t="shared" si="14"/>
        <v>0.88049500618827037</v>
      </c>
      <c r="AJ33" s="270">
        <f t="shared" si="14"/>
        <v>0.8918397064740996</v>
      </c>
    </row>
    <row r="34" spans="1:36" ht="15.75" customHeight="1" x14ac:dyDescent="0.15">
      <c r="A34" s="25"/>
      <c r="B34" s="25"/>
      <c r="C34" s="25"/>
      <c r="D34" s="25"/>
      <c r="E34" s="25"/>
      <c r="F34" s="25"/>
      <c r="G34" s="25"/>
      <c r="H34" s="25"/>
      <c r="I34" s="25"/>
      <c r="J34" s="25"/>
      <c r="K34" s="25"/>
      <c r="L34" s="25"/>
      <c r="M34" s="25"/>
      <c r="N34" s="25"/>
      <c r="O34" s="25"/>
      <c r="P34" s="25"/>
      <c r="Q34" s="25"/>
      <c r="R34" s="25"/>
      <c r="S34" s="25"/>
      <c r="T34" s="25"/>
      <c r="U34" s="25"/>
      <c r="V34" s="25"/>
      <c r="W34" s="25"/>
      <c r="X34" s="25"/>
      <c r="Y34" s="25"/>
      <c r="Z34" s="25"/>
      <c r="AA34" s="25"/>
      <c r="AB34" s="25"/>
      <c r="AC34" s="25"/>
      <c r="AD34" s="25"/>
      <c r="AE34" s="25"/>
      <c r="AF34" s="25"/>
      <c r="AG34" s="25"/>
      <c r="AH34" s="25"/>
      <c r="AI34" s="25"/>
      <c r="AJ34" s="25"/>
    </row>
    <row r="35" spans="1:36" ht="15.75" customHeight="1" x14ac:dyDescent="0.15">
      <c r="A35" s="299" t="s">
        <v>183</v>
      </c>
      <c r="B35" s="300"/>
      <c r="C35" s="300"/>
      <c r="D35" s="170"/>
      <c r="E35" s="170"/>
      <c r="F35" s="301"/>
      <c r="G35" s="302"/>
      <c r="H35" s="302"/>
      <c r="I35" s="302"/>
      <c r="J35" s="302"/>
      <c r="K35" s="302"/>
      <c r="L35" s="302"/>
      <c r="M35" s="302"/>
      <c r="N35" s="302"/>
      <c r="O35" s="302"/>
      <c r="P35" s="302"/>
      <c r="Q35" s="302"/>
      <c r="R35" s="302"/>
      <c r="S35" s="302"/>
      <c r="T35" s="302"/>
      <c r="U35" s="302"/>
      <c r="V35" s="302"/>
      <c r="W35" s="302"/>
      <c r="X35" s="302"/>
      <c r="Y35" s="302"/>
      <c r="Z35" s="302"/>
      <c r="AA35" s="302"/>
      <c r="AB35" s="302"/>
      <c r="AC35" s="302"/>
      <c r="AD35" s="302"/>
      <c r="AE35" s="302"/>
      <c r="AF35" s="302"/>
      <c r="AG35" s="302"/>
      <c r="AH35" s="302"/>
      <c r="AI35" s="302"/>
      <c r="AJ35" s="302"/>
    </row>
    <row r="36" spans="1:36" ht="15.75" customHeight="1" x14ac:dyDescent="0.15">
      <c r="A36" s="303" t="s">
        <v>151</v>
      </c>
      <c r="B36" s="303">
        <v>2025</v>
      </c>
      <c r="C36" s="303">
        <v>2030</v>
      </c>
      <c r="D36" s="303">
        <v>2035</v>
      </c>
      <c r="E36" s="303">
        <v>2040</v>
      </c>
      <c r="F36" s="303">
        <v>2045</v>
      </c>
      <c r="G36" s="303">
        <v>2050</v>
      </c>
      <c r="I36" s="304" t="s">
        <v>184</v>
      </c>
      <c r="J36" s="305">
        <v>2025</v>
      </c>
      <c r="K36" s="305">
        <v>2030</v>
      </c>
      <c r="L36" s="305">
        <v>2035</v>
      </c>
      <c r="M36" s="305">
        <v>2040</v>
      </c>
      <c r="N36" s="305">
        <v>2045</v>
      </c>
      <c r="O36" s="305">
        <v>2050</v>
      </c>
    </row>
    <row r="37" spans="1:36" ht="15.75" customHeight="1" x14ac:dyDescent="0.15">
      <c r="A37" s="306" t="str">
        <f>E2</f>
        <v>Power sector pathway</v>
      </c>
      <c r="B37" s="270">
        <f>$K$3</f>
        <v>0.56402519495641845</v>
      </c>
      <c r="C37" s="270">
        <f>$P$3</f>
        <v>0.8343492055234274</v>
      </c>
      <c r="D37" s="270">
        <f>$U$3</f>
        <v>0.95505884459106394</v>
      </c>
      <c r="E37" s="270">
        <f>$Z$3</f>
        <v>0.98626564260833438</v>
      </c>
      <c r="F37" s="270">
        <f>$AE$3</f>
        <v>0.9906264846945918</v>
      </c>
      <c r="G37" s="270">
        <f>$AJ$3</f>
        <v>0.99398203792096473</v>
      </c>
      <c r="H37" s="78"/>
      <c r="I37" s="267" t="s">
        <v>141</v>
      </c>
      <c r="J37" s="270">
        <f t="array" ref="J37">IFERROR(INDEX(B37:B49, MATCH('Company tool '!$A$20, $A$37:$A$49, 0)), "No data")</f>
        <v>0.1125</v>
      </c>
      <c r="K37" s="270">
        <f t="array" ref="K37">IFERROR(INDEX(C37:C49, MATCH('Company tool '!$A$20, $A$37:$A$49, 0)), "No data")</f>
        <v>0.3</v>
      </c>
      <c r="L37" s="270">
        <f t="array" ref="L37">IFERROR(INDEX(D37:D49, MATCH('Company tool '!$A$20, $A$37:$A$49, 0)), "No data")</f>
        <v>0.45999999999999996</v>
      </c>
      <c r="M37" s="270">
        <f t="array" ref="M37">IFERROR(INDEX(E37:E49, MATCH('Company tool '!$A$20, $A$37:$A$49, 0)), "No data")</f>
        <v>0.73</v>
      </c>
      <c r="N37" s="270">
        <f t="array" ref="N37">IFERROR(INDEX(F37:F49, MATCH('Company tool '!$A$20, $A$37:$A$49, 0)), "No data")</f>
        <v>0.78</v>
      </c>
      <c r="O37" s="270">
        <f t="array" ref="O37">IFERROR(INDEX(G37:G49, MATCH('Company tool '!$A$20, $A$37:$A$49, 0)), "No data")</f>
        <v>0.95</v>
      </c>
    </row>
    <row r="38" spans="1:36" ht="15.75" customHeight="1" x14ac:dyDescent="0.15">
      <c r="A38" s="305" t="str">
        <f>E4</f>
        <v>Cement pathway</v>
      </c>
      <c r="B38" s="307">
        <f>K5</f>
        <v>7.6928020565552771E-2</v>
      </c>
      <c r="C38" s="307">
        <f>P5</f>
        <v>0.18637532133676094</v>
      </c>
      <c r="D38" s="307">
        <f>U5</f>
        <v>0.39910025706940871</v>
      </c>
      <c r="E38" s="307">
        <f>Z5</f>
        <v>0.61182519280205661</v>
      </c>
      <c r="F38" s="307">
        <f>AE5</f>
        <v>0.77742073693230507</v>
      </c>
      <c r="G38" s="307">
        <f>AJ5</f>
        <v>0.94301628106255353</v>
      </c>
      <c r="I38" s="308"/>
      <c r="J38" s="309">
        <f>(1-J37)*'Company tool '!$C$22</f>
        <v>781000</v>
      </c>
      <c r="K38" s="309">
        <f>(1-K37)*'Company tool '!$C$22</f>
        <v>616000</v>
      </c>
      <c r="L38" s="309">
        <f>(1-L37)*'Company tool '!$C$22</f>
        <v>475200.00000000006</v>
      </c>
      <c r="M38" s="309">
        <f>(1-M37)*'Company tool '!$C$22</f>
        <v>237600.00000000003</v>
      </c>
      <c r="N38" s="309">
        <f>(1-N37)*'Company tool '!$C$22</f>
        <v>193599.99999999997</v>
      </c>
      <c r="O38" s="309">
        <f>(1-O37)*'Company tool '!$C$22</f>
        <v>44000.000000000036</v>
      </c>
    </row>
    <row r="39" spans="1:36" ht="15.75" customHeight="1" x14ac:dyDescent="0.15">
      <c r="A39" s="267" t="str">
        <f>E6</f>
        <v>Services buildings pathway</v>
      </c>
      <c r="B39" s="270">
        <f>$K$7</f>
        <v>0.2379739125560538</v>
      </c>
      <c r="C39" s="270">
        <f>$P$7</f>
        <v>0.51569506726457404</v>
      </c>
      <c r="D39" s="270">
        <f>$U$7</f>
        <v>0.67713004484304928</v>
      </c>
      <c r="E39" s="270">
        <f>$Z$7</f>
        <v>0.83856502242152464</v>
      </c>
      <c r="F39" s="270">
        <f>$AE$7</f>
        <v>0.91143497757847536</v>
      </c>
      <c r="G39" s="270">
        <f>$AJ$7</f>
        <v>0.98430493273542596</v>
      </c>
      <c r="I39" s="305" t="s">
        <v>185</v>
      </c>
      <c r="J39" s="270">
        <f>$K$30</f>
        <v>0.56402519495641845</v>
      </c>
      <c r="K39" s="270">
        <f>$O$30</f>
        <v>0.7802847094340315</v>
      </c>
      <c r="L39" s="270">
        <f>$U$30</f>
        <v>0.95505884459106394</v>
      </c>
      <c r="M39" s="307">
        <f>$Z$30</f>
        <v>0.98626564260833438</v>
      </c>
      <c r="N39" s="307">
        <f>$AE$30</f>
        <v>0.9906264846945918</v>
      </c>
      <c r="O39" s="270">
        <f>$AJ$30</f>
        <v>0.99398203792096473</v>
      </c>
    </row>
    <row r="40" spans="1:36" ht="15.75" customHeight="1" x14ac:dyDescent="0.15">
      <c r="A40" s="310" t="str">
        <f>E8</f>
        <v>Residential buildings pathway</v>
      </c>
      <c r="B40" s="311">
        <f>K9</f>
        <v>0.14948263211382118</v>
      </c>
      <c r="C40" s="311">
        <f>P9</f>
        <v>0.30030487804878048</v>
      </c>
      <c r="D40" s="311">
        <f>U9</f>
        <v>0.51244918699186992</v>
      </c>
      <c r="E40" s="311">
        <f>Z9</f>
        <v>0.72459349593495936</v>
      </c>
      <c r="F40" s="311">
        <f>AE9</f>
        <v>0.83485772357723576</v>
      </c>
      <c r="G40" s="311">
        <f>AJ9</f>
        <v>0.94512195121951215</v>
      </c>
      <c r="I40" s="308"/>
      <c r="J40" s="312">
        <f>(1-J39)*'Company tool '!$C$23</f>
        <v>331340.85183312197</v>
      </c>
      <c r="K40" s="312">
        <f>(1-K39)*'Company tool '!$C$23</f>
        <v>166983.62083013606</v>
      </c>
      <c r="L40" s="312">
        <f>(1-L39)*'Company tool '!$C$23</f>
        <v>34155.278110791405</v>
      </c>
      <c r="M40" s="312">
        <f>(1-M39)*'Company tool '!$C$23</f>
        <v>10438.111617665871</v>
      </c>
      <c r="N40" s="312">
        <f>(1-N39)*'Company tool '!$C$23</f>
        <v>7123.8716321102302</v>
      </c>
      <c r="O40" s="312">
        <f>(1-O39)*'Company tool '!$C$23</f>
        <v>4573.6511800668022</v>
      </c>
    </row>
    <row r="41" spans="1:36" ht="15.75" customHeight="1" x14ac:dyDescent="0.15">
      <c r="A41" s="267" t="str">
        <f>E10</f>
        <v>Iron and steel pathway</v>
      </c>
      <c r="B41" s="270">
        <f>K11</f>
        <v>0.12459662015051227</v>
      </c>
      <c r="C41" s="270">
        <f>P11</f>
        <v>0.27705013246699201</v>
      </c>
      <c r="D41" s="270">
        <f>U11</f>
        <v>0.47268819475287843</v>
      </c>
      <c r="E41" s="270">
        <f>Z11</f>
        <v>0.66835421021409025</v>
      </c>
      <c r="F41" s="270">
        <f>AE11</f>
        <v>0.80045159907692398</v>
      </c>
      <c r="G41" s="270">
        <f>AJ11</f>
        <v>0.93255209384812732</v>
      </c>
      <c r="I41" s="267" t="s">
        <v>186</v>
      </c>
      <c r="J41" s="270">
        <f>$K$33</f>
        <v>0.14619933021617609</v>
      </c>
      <c r="K41" s="270">
        <f>$P$33</f>
        <v>0.44561436658121512</v>
      </c>
      <c r="L41" s="270">
        <f>$U$33</f>
        <v>0.62039546720170524</v>
      </c>
      <c r="M41" s="307">
        <f>$Z$33</f>
        <v>0.75245740626699231</v>
      </c>
      <c r="N41" s="307">
        <f>$AE$33</f>
        <v>0.83511643603675356</v>
      </c>
      <c r="O41" s="270">
        <f>$AJ$33</f>
        <v>0.8918397064740996</v>
      </c>
    </row>
    <row r="42" spans="1:36" ht="15.75" customHeight="1" x14ac:dyDescent="0.15">
      <c r="A42" s="310" t="str">
        <f>E12</f>
        <v>"Other Sectors" pathway</v>
      </c>
      <c r="B42" s="311">
        <f>K13</f>
        <v>0.1125</v>
      </c>
      <c r="C42" s="311">
        <f>P13</f>
        <v>0.3</v>
      </c>
      <c r="D42" s="311">
        <f>U13</f>
        <v>0.45999999999999996</v>
      </c>
      <c r="E42" s="311">
        <f>Z13</f>
        <v>0.73</v>
      </c>
      <c r="F42" s="311">
        <f>AE13</f>
        <v>0.78</v>
      </c>
      <c r="G42" s="311">
        <f>AJ13</f>
        <v>0.95</v>
      </c>
      <c r="I42" s="313"/>
      <c r="J42" s="309">
        <f>(1-J41)*'Company tool '!$C$24</f>
        <v>8237389.4586120425</v>
      </c>
      <c r="K42" s="309">
        <f>(1-K41)*'Company tool '!$C$24</f>
        <v>5348661.0333605288</v>
      </c>
      <c r="L42" s="309">
        <f>(1-L41)*'Company tool '!$C$24</f>
        <v>3662389.2292163977</v>
      </c>
      <c r="M42" s="309">
        <f>(1-M41)*'Company tool '!$C$24</f>
        <v>2388267.9228748409</v>
      </c>
      <c r="N42" s="309">
        <f>(1-N41)*'Company tool '!$C$24</f>
        <v>1590781.290945953</v>
      </c>
      <c r="O42" s="309">
        <f>(1-O41)*'Company tool '!$C$24</f>
        <v>1043520.4530305892</v>
      </c>
    </row>
    <row r="43" spans="1:36" ht="15.75" customHeight="1" x14ac:dyDescent="0.15">
      <c r="A43" s="267" t="str">
        <f>E14</f>
        <v>Maritime pathway (Whole sector)</v>
      </c>
      <c r="B43" s="270">
        <f>K15</f>
        <v>6.2500000000000003E-3</v>
      </c>
      <c r="C43" s="270">
        <f>P15</f>
        <v>0.13125000000000001</v>
      </c>
      <c r="D43" s="270">
        <f>U15</f>
        <v>0.38124999999999998</v>
      </c>
      <c r="E43" s="270">
        <f>Z15</f>
        <v>0.60875000000000001</v>
      </c>
      <c r="F43" s="270">
        <f>AE15</f>
        <v>0.734375</v>
      </c>
      <c r="G43" s="270">
        <f>AJ15</f>
        <v>0.86</v>
      </c>
      <c r="I43" s="78"/>
      <c r="J43" s="14"/>
      <c r="K43" s="14"/>
      <c r="L43" s="14"/>
      <c r="M43" s="14"/>
      <c r="N43" s="14"/>
      <c r="O43" s="14"/>
    </row>
    <row r="44" spans="1:36" ht="15.75" customHeight="1" x14ac:dyDescent="0.15">
      <c r="A44" s="310" t="str">
        <f>E16</f>
        <v>Chemical pathway (Whole sector)</v>
      </c>
      <c r="B44" s="311">
        <f>K17</f>
        <v>3.5271317829457437E-2</v>
      </c>
      <c r="C44" s="311">
        <f>P17</f>
        <v>7.0542635658914707E-2</v>
      </c>
      <c r="D44" s="311">
        <f>U17</f>
        <v>0.28178294573643414</v>
      </c>
      <c r="E44" s="311">
        <f>Z17</f>
        <v>0.49302325581395351</v>
      </c>
      <c r="F44" s="311">
        <f>AE17</f>
        <v>0.72093023255813959</v>
      </c>
      <c r="G44" s="311">
        <f>AJ17</f>
        <v>0.94883720930232551</v>
      </c>
      <c r="I44" s="314" t="s">
        <v>187</v>
      </c>
      <c r="J44" s="304"/>
      <c r="K44" s="304"/>
      <c r="L44" s="304"/>
      <c r="M44" s="304"/>
      <c r="N44" s="304"/>
      <c r="O44" s="304"/>
    </row>
    <row r="45" spans="1:36" ht="15.75" customHeight="1" x14ac:dyDescent="0.15">
      <c r="A45" s="267" t="str">
        <f>E18</f>
        <v>Aviation pathway (Whole sector)</v>
      </c>
      <c r="B45" s="315">
        <f>K19</f>
        <v>-4.3404935203266548E-2</v>
      </c>
      <c r="C45" s="315">
        <f>P19</f>
        <v>0.21817859044913898</v>
      </c>
      <c r="D45" s="315">
        <f>U19</f>
        <v>0.35070122492455169</v>
      </c>
      <c r="E45" s="315">
        <f>Z19</f>
        <v>0.48313509675128707</v>
      </c>
      <c r="F45" s="315">
        <f>AE19</f>
        <v>0.58965027516421087</v>
      </c>
      <c r="G45" s="315">
        <f>AJ19</f>
        <v>0.69572164033374762</v>
      </c>
      <c r="I45" s="267" t="s">
        <v>141</v>
      </c>
      <c r="J45" s="270">
        <f t="array" ref="J45">IFERROR(INDEX(B73:B86, MATCH('Stakeholder tool '!$A$20, $A$73:$A$86, 0)), "No data")</f>
        <v>0.1125</v>
      </c>
      <c r="K45" s="270">
        <f t="array" ref="K45">IFERROR(INDEX(C73:C86, MATCH('Stakeholder tool '!$A$20, $A$73:$A$86, 0)), "No data")</f>
        <v>0.3</v>
      </c>
      <c r="L45" s="270">
        <f t="array" ref="L45">IFERROR(INDEX(D73:D86, MATCH('Stakeholder tool '!$A$20, $A$73:$A$86, 0)), "No data")</f>
        <v>0.45999999999999996</v>
      </c>
      <c r="M45" s="270">
        <f t="array" ref="M45">IFERROR(INDEX(E73:E86, MATCH('Stakeholder tool '!$A$20, $A$73:$A$86, 0)), "No data")</f>
        <v>0.73</v>
      </c>
      <c r="N45" s="270">
        <f t="array" ref="N45">IFERROR(INDEX(F73:F86, MATCH('Stakeholder tool '!$A$20, $A$73:$A$86, 0)), "No data")</f>
        <v>0.78</v>
      </c>
      <c r="O45" s="270">
        <f t="array" ref="O45">IFERROR(INDEX(G73:G86, MATCH('Stakeholder tool '!$A$20, $A$73:$A$86, 0)), "No data")</f>
        <v>0.95</v>
      </c>
    </row>
    <row r="46" spans="1:36" ht="15.75" customHeight="1" x14ac:dyDescent="0.15">
      <c r="A46" s="316" t="str">
        <f>E20</f>
        <v>FLAG pathway (w/o removals)</v>
      </c>
      <c r="B46" s="317">
        <f t="array" ref="B46">Calculation!$K$21</f>
        <v>0.16261682242990641</v>
      </c>
      <c r="C46" s="317">
        <f t="array" ref="C46">Calculation!$P$21</f>
        <v>0.2700934579439252</v>
      </c>
      <c r="D46" s="317">
        <f t="array" ref="D46">Calculation!$U$21</f>
        <v>0.36822429906542054</v>
      </c>
      <c r="E46" s="317">
        <f t="array" ref="E46">Calculation!$Z$21</f>
        <v>0.43831775700934578</v>
      </c>
      <c r="F46" s="317">
        <f t="array" ref="F46">Calculation!$AE$21</f>
        <v>0.53271028037383172</v>
      </c>
      <c r="G46" s="317">
        <f t="array" ref="G46">Calculation!$AJ$21</f>
        <v>0.57009345794392519</v>
      </c>
      <c r="I46" s="314"/>
      <c r="J46" s="318">
        <f>(1-J45)*'Stakeholder tool '!$C$22</f>
        <v>781000</v>
      </c>
      <c r="K46" s="318">
        <f>(1-K45)*'Stakeholder tool '!$C$22</f>
        <v>616000</v>
      </c>
      <c r="L46" s="318">
        <f>(1-L45)*'Stakeholder tool '!$C$22</f>
        <v>475200.00000000006</v>
      </c>
      <c r="M46" s="318">
        <f>(1-M45)*'Stakeholder tool '!$C$22</f>
        <v>237600.00000000003</v>
      </c>
      <c r="N46" s="318">
        <f>(1-N45)*'Stakeholder tool '!$C$22</f>
        <v>193599.99999999997</v>
      </c>
      <c r="O46" s="318">
        <f>(1-O45)*'Stakeholder tool '!$C$22</f>
        <v>44000.000000000036</v>
      </c>
    </row>
    <row r="47" spans="1:36" ht="15.75" customHeight="1" x14ac:dyDescent="0.15">
      <c r="A47" s="304" t="s">
        <v>188</v>
      </c>
      <c r="B47" s="319">
        <f>K25</f>
        <v>0.1111111111111111</v>
      </c>
      <c r="C47" s="319">
        <f>P25</f>
        <v>0.22222222222222221</v>
      </c>
      <c r="D47" s="319">
        <f>U25</f>
        <v>0.33333333333333331</v>
      </c>
      <c r="E47" s="319">
        <f>Z25</f>
        <v>0.5</v>
      </c>
      <c r="F47" s="319">
        <f>AE25</f>
        <v>0.61111111111111116</v>
      </c>
      <c r="G47" s="319">
        <f>AJ25</f>
        <v>0.72222222222222221</v>
      </c>
      <c r="I47" s="305" t="s">
        <v>185</v>
      </c>
      <c r="J47" s="307">
        <f>$K$30</f>
        <v>0.56402519495641845</v>
      </c>
      <c r="K47" s="307">
        <f>$O$30</f>
        <v>0.7802847094340315</v>
      </c>
      <c r="L47" s="307">
        <f>$U$30</f>
        <v>0.95505884459106394</v>
      </c>
      <c r="M47" s="307">
        <f>$Z$30</f>
        <v>0.98626564260833438</v>
      </c>
      <c r="N47" s="307">
        <f>$AE$30</f>
        <v>0.9906264846945918</v>
      </c>
      <c r="O47" s="307">
        <f>$AJ$30</f>
        <v>0.99398203792096473</v>
      </c>
    </row>
    <row r="48" spans="1:36" ht="15.75" customHeight="1" x14ac:dyDescent="0.15">
      <c r="A48" s="304" t="s">
        <v>177</v>
      </c>
      <c r="B48" s="319">
        <f>K27</f>
        <v>0.16250000000000001</v>
      </c>
      <c r="C48" s="319">
        <f>P27</f>
        <v>0.32187500000000002</v>
      </c>
      <c r="D48" s="319">
        <f>U27</f>
        <v>0.484375</v>
      </c>
      <c r="E48" s="319">
        <f>Z27</f>
        <v>0.64687499999999998</v>
      </c>
      <c r="F48" s="319">
        <f>AE27</f>
        <v>0.80625000000000002</v>
      </c>
      <c r="G48" s="319">
        <f>AJ27</f>
        <v>0.96875</v>
      </c>
      <c r="I48" s="308"/>
      <c r="J48" s="318">
        <f>(1-J47)*'Stakeholder tool '!$C$23</f>
        <v>331340.85183312197</v>
      </c>
      <c r="K48" s="318">
        <f>(1-K47)*'Stakeholder tool '!$C$23</f>
        <v>166983.62083013606</v>
      </c>
      <c r="L48" s="318">
        <f>(1-L47)*'Stakeholder tool '!$C$23</f>
        <v>34155.278110791405</v>
      </c>
      <c r="M48" s="318">
        <f>(1-M47)*'Stakeholder tool '!$C$23</f>
        <v>10438.111617665871</v>
      </c>
      <c r="N48" s="318">
        <f>(1-N47)*'Stakeholder tool '!$C$23</f>
        <v>7123.8716321102302</v>
      </c>
      <c r="O48" s="318">
        <f>(1-O47)*'Stakeholder tool '!$C$23</f>
        <v>4573.6511800668022</v>
      </c>
    </row>
    <row r="49" spans="1:36" ht="15.75" customHeight="1" x14ac:dyDescent="0.15">
      <c r="A49" s="308" t="str">
        <f t="array" ref="A49">Calculation!$E$22</f>
        <v>FLAG pathway (w/ removals)</v>
      </c>
      <c r="B49" s="320">
        <f t="array" ref="B49">Calculation!$K$23</f>
        <v>0.23529411764705871</v>
      </c>
      <c r="C49" s="320">
        <f t="array" ref="C49">Calculation!$P$23</f>
        <v>0.49525616698292213</v>
      </c>
      <c r="D49" s="320">
        <f t="array" ref="D49">Calculation!$U$23</f>
        <v>0.75521821631878561</v>
      </c>
      <c r="E49" s="320">
        <f t="array" ref="E49">Calculation!$Z$23</f>
        <v>0.99335863377609102</v>
      </c>
      <c r="F49" s="320">
        <v>1</v>
      </c>
      <c r="G49" s="320">
        <f t="array" ref="G49">Calculation!$AJ$23</f>
        <v>1</v>
      </c>
      <c r="I49" s="267" t="s">
        <v>186</v>
      </c>
      <c r="J49" s="270">
        <f>$K$33</f>
        <v>0.14619933021617609</v>
      </c>
      <c r="K49" s="270">
        <f>$P$33</f>
        <v>0.44561436658121512</v>
      </c>
      <c r="L49" s="270">
        <f>$U$33</f>
        <v>0.62039546720170524</v>
      </c>
      <c r="M49" s="307">
        <f>$Z$33</f>
        <v>0.75245740626699231</v>
      </c>
      <c r="N49" s="307">
        <f>$AE$33</f>
        <v>0.83511643603675356</v>
      </c>
      <c r="O49" s="270">
        <f>$AJ$33</f>
        <v>0.8918397064740996</v>
      </c>
      <c r="T49" s="78"/>
      <c r="U49" s="78"/>
      <c r="V49" s="78"/>
      <c r="W49" s="78"/>
      <c r="X49" s="78"/>
      <c r="Y49" s="78"/>
      <c r="Z49" s="78"/>
      <c r="AA49" s="78"/>
      <c r="AB49" s="78"/>
      <c r="AC49" s="78"/>
      <c r="AD49" s="78"/>
      <c r="AE49" s="78"/>
      <c r="AF49" s="78"/>
      <c r="AG49" s="78"/>
      <c r="AH49" s="78"/>
      <c r="AI49" s="78"/>
      <c r="AJ49" s="78"/>
    </row>
    <row r="50" spans="1:36" ht="16.5" customHeight="1" x14ac:dyDescent="0.2">
      <c r="A50" s="321"/>
      <c r="B50" s="322"/>
      <c r="C50" s="321"/>
      <c r="D50" s="321"/>
      <c r="E50" s="321"/>
      <c r="F50" s="321"/>
      <c r="G50" s="321"/>
      <c r="I50" s="267"/>
      <c r="J50" s="318">
        <f>(1-J49)*'Stakeholder tool '!$C$24</f>
        <v>8237389.4586120425</v>
      </c>
      <c r="K50" s="318">
        <f>(1-K49)*'Stakeholder tool '!$C$24</f>
        <v>5348661.0333605288</v>
      </c>
      <c r="L50" s="318">
        <f>(1-L49)*'Stakeholder tool '!$C$24</f>
        <v>3662389.2292163977</v>
      </c>
      <c r="M50" s="318">
        <f>(1-M49)*'Stakeholder tool '!$C$24</f>
        <v>2388267.9228748409</v>
      </c>
      <c r="N50" s="318">
        <f>(1-N49)*'Stakeholder tool '!$C$24</f>
        <v>1590781.290945953</v>
      </c>
      <c r="O50" s="318">
        <f>(1-O49)*'Stakeholder tool '!$C$24</f>
        <v>1043520.4530305892</v>
      </c>
      <c r="T50" s="62"/>
      <c r="U50" s="62"/>
      <c r="V50" s="62"/>
      <c r="W50" s="62"/>
      <c r="X50" s="62"/>
      <c r="Y50" s="62"/>
      <c r="Z50" s="62"/>
      <c r="AA50" s="62"/>
      <c r="AB50" s="62"/>
      <c r="AC50" s="62"/>
      <c r="AD50" s="62"/>
      <c r="AE50" s="62"/>
      <c r="AF50" s="211"/>
      <c r="AG50" s="211"/>
      <c r="AH50" s="253"/>
      <c r="AI50" s="253"/>
      <c r="AJ50" s="253"/>
    </row>
    <row r="51" spans="1:36" ht="15.75" customHeight="1" x14ac:dyDescent="0.2">
      <c r="A51" s="321"/>
      <c r="B51" s="321"/>
      <c r="C51" s="321"/>
      <c r="D51" s="321"/>
      <c r="E51" s="321"/>
      <c r="F51" s="321"/>
      <c r="G51" s="321"/>
      <c r="T51" s="62"/>
      <c r="U51" s="62"/>
      <c r="V51" s="62"/>
      <c r="W51" s="62"/>
      <c r="X51" s="62"/>
      <c r="Y51" s="62"/>
      <c r="Z51" s="62"/>
      <c r="AA51" s="62"/>
      <c r="AB51" s="62"/>
      <c r="AC51" s="62"/>
      <c r="AD51" s="62"/>
      <c r="AE51" s="62"/>
      <c r="AF51" s="254"/>
      <c r="AG51" s="254"/>
      <c r="AH51" s="254"/>
      <c r="AI51" s="254"/>
      <c r="AJ51" s="254"/>
    </row>
    <row r="52" spans="1:36" ht="15.75" customHeight="1" x14ac:dyDescent="0.2">
      <c r="A52" s="255" t="s">
        <v>189</v>
      </c>
      <c r="B52" s="314"/>
      <c r="C52" s="314"/>
      <c r="D52" s="314"/>
      <c r="E52" s="314"/>
      <c r="F52" s="314"/>
      <c r="G52" s="323"/>
      <c r="H52" s="78"/>
      <c r="P52" s="78"/>
      <c r="Q52" s="78"/>
      <c r="R52" s="78"/>
      <c r="S52" s="78"/>
      <c r="T52" s="62"/>
      <c r="U52" s="62"/>
      <c r="V52" s="62"/>
      <c r="W52" s="62"/>
      <c r="X52" s="62"/>
      <c r="Y52" s="62"/>
      <c r="Z52" s="62"/>
      <c r="AA52" s="62"/>
      <c r="AB52" s="62"/>
      <c r="AC52" s="62"/>
      <c r="AD52" s="62"/>
      <c r="AE52" s="62"/>
      <c r="AF52" s="254"/>
      <c r="AG52" s="254"/>
      <c r="AH52" s="254"/>
      <c r="AI52" s="254"/>
      <c r="AJ52" s="254"/>
    </row>
    <row r="53" spans="1:36" ht="15.75" customHeight="1" x14ac:dyDescent="0.2">
      <c r="A53" s="303" t="s">
        <v>151</v>
      </c>
      <c r="B53" s="324" t="s">
        <v>190</v>
      </c>
      <c r="C53" s="324" t="s">
        <v>191</v>
      </c>
      <c r="D53" s="324" t="s">
        <v>192</v>
      </c>
      <c r="E53" s="324" t="s">
        <v>193</v>
      </c>
      <c r="F53" s="324" t="s">
        <v>194</v>
      </c>
      <c r="G53" s="325" t="s">
        <v>195</v>
      </c>
      <c r="H53" s="326"/>
      <c r="I53" s="18"/>
      <c r="J53" s="18"/>
      <c r="K53" s="18"/>
      <c r="Q53" s="62"/>
      <c r="R53" s="62"/>
      <c r="S53" s="62"/>
      <c r="T53" s="62"/>
      <c r="U53" s="62"/>
      <c r="V53" s="62"/>
      <c r="W53" s="62"/>
      <c r="X53" s="62"/>
      <c r="Y53" s="62"/>
      <c r="Z53" s="62"/>
      <c r="AA53" s="62"/>
      <c r="AB53" s="62"/>
      <c r="AC53" s="62"/>
      <c r="AD53" s="62"/>
      <c r="AE53" s="62"/>
      <c r="AF53" s="254"/>
      <c r="AG53" s="254"/>
      <c r="AH53" s="254"/>
      <c r="AI53" s="254"/>
      <c r="AJ53" s="254"/>
    </row>
    <row r="54" spans="1:36" ht="15.75" customHeight="1" x14ac:dyDescent="0.2">
      <c r="A54" s="267" t="s">
        <v>196</v>
      </c>
      <c r="B54" s="267">
        <v>694057</v>
      </c>
      <c r="C54" s="267">
        <v>1435500</v>
      </c>
      <c r="D54" s="267">
        <v>75425392.5</v>
      </c>
      <c r="E54" s="267">
        <v>154250</v>
      </c>
      <c r="F54" s="267">
        <v>9390</v>
      </c>
      <c r="G54" s="327">
        <v>6.0875202589999997</v>
      </c>
      <c r="H54" s="328"/>
      <c r="I54" s="329"/>
      <c r="J54" s="330"/>
      <c r="K54" s="330"/>
      <c r="Q54" s="62"/>
      <c r="R54" s="62"/>
      <c r="S54" s="62"/>
      <c r="T54" s="62"/>
      <c r="U54" s="62"/>
      <c r="V54" s="62"/>
      <c r="W54" s="62"/>
      <c r="X54" s="62"/>
      <c r="Y54" s="62"/>
      <c r="Z54" s="62"/>
      <c r="AA54" s="62"/>
      <c r="AB54" s="62"/>
      <c r="AC54" s="62"/>
      <c r="AD54" s="62"/>
      <c r="AE54" s="62"/>
      <c r="AF54" s="254"/>
      <c r="AG54" s="254"/>
      <c r="AH54" s="254"/>
      <c r="AI54" s="254"/>
      <c r="AJ54" s="254"/>
    </row>
    <row r="55" spans="1:36" ht="15.75" customHeight="1" x14ac:dyDescent="0.2">
      <c r="A55" s="305" t="s">
        <v>197</v>
      </c>
      <c r="B55" s="305">
        <v>20000</v>
      </c>
      <c r="C55" s="305">
        <v>94371</v>
      </c>
      <c r="D55" s="305">
        <v>42000</v>
      </c>
      <c r="E55" s="305">
        <v>44540</v>
      </c>
      <c r="F55" s="305">
        <v>6450</v>
      </c>
      <c r="G55" s="331">
        <v>14.481365070000001</v>
      </c>
      <c r="H55" s="332"/>
      <c r="I55" s="329"/>
      <c r="J55" s="330"/>
      <c r="K55" s="330"/>
      <c r="Q55" s="62"/>
      <c r="R55" s="62"/>
      <c r="S55" s="62"/>
      <c r="T55" s="62"/>
      <c r="U55" s="62"/>
      <c r="V55" s="62"/>
      <c r="W55" s="62"/>
      <c r="X55" s="62"/>
      <c r="Y55" s="62"/>
      <c r="Z55" s="62"/>
      <c r="AA55" s="62"/>
      <c r="AB55" s="62"/>
      <c r="AC55" s="62"/>
      <c r="AD55" s="62"/>
      <c r="AE55" s="62"/>
      <c r="AF55" s="254"/>
      <c r="AG55" s="254"/>
      <c r="AH55" s="254"/>
      <c r="AI55" s="254"/>
      <c r="AJ55" s="254"/>
    </row>
    <row r="56" spans="1:36" ht="15.75" customHeight="1" x14ac:dyDescent="0.2">
      <c r="A56" s="267" t="s">
        <v>198</v>
      </c>
      <c r="B56" s="267">
        <v>9361500</v>
      </c>
      <c r="C56" s="267">
        <v>11770500</v>
      </c>
      <c r="D56" s="267">
        <v>17749500</v>
      </c>
      <c r="E56" s="267">
        <v>43340</v>
      </c>
      <c r="F56" s="267">
        <v>4425</v>
      </c>
      <c r="G56" s="327">
        <v>10.2099677</v>
      </c>
      <c r="H56" s="332"/>
      <c r="I56" s="329"/>
      <c r="J56" s="330"/>
      <c r="K56" s="330"/>
      <c r="Q56" s="62"/>
      <c r="R56" s="62"/>
      <c r="S56" s="62"/>
      <c r="T56" s="62"/>
      <c r="U56" s="62"/>
      <c r="V56" s="62"/>
      <c r="W56" s="62"/>
      <c r="X56" s="62"/>
      <c r="Y56" s="62"/>
      <c r="Z56" s="62"/>
      <c r="AA56" s="62"/>
      <c r="AB56" s="62"/>
      <c r="AC56" s="62"/>
      <c r="AD56" s="62"/>
      <c r="AE56" s="62"/>
      <c r="AF56" s="254"/>
      <c r="AG56" s="254"/>
      <c r="AH56" s="254"/>
      <c r="AI56" s="254"/>
      <c r="AJ56" s="254"/>
    </row>
    <row r="57" spans="1:36" ht="15.75" customHeight="1" x14ac:dyDescent="0.2">
      <c r="A57" s="305" t="s">
        <v>199</v>
      </c>
      <c r="B57" s="305">
        <v>112335</v>
      </c>
      <c r="C57" s="305">
        <v>5637</v>
      </c>
      <c r="D57" s="305">
        <v>454</v>
      </c>
      <c r="E57" s="305">
        <v>303780</v>
      </c>
      <c r="F57" s="305">
        <v>7700</v>
      </c>
      <c r="G57" s="331">
        <v>2.53472908</v>
      </c>
      <c r="H57" s="332"/>
      <c r="I57" s="329"/>
      <c r="J57" s="330"/>
      <c r="K57" s="330"/>
      <c r="Q57" s="62"/>
      <c r="R57" s="62"/>
      <c r="S57" s="62"/>
      <c r="T57" s="62"/>
      <c r="U57" s="62"/>
      <c r="V57" s="62"/>
      <c r="W57" s="62"/>
      <c r="X57" s="62"/>
      <c r="Y57" s="62"/>
      <c r="Z57" s="62"/>
      <c r="AA57" s="62"/>
      <c r="AB57" s="62"/>
      <c r="AC57" s="62"/>
      <c r="AD57" s="62"/>
      <c r="AE57" s="62"/>
      <c r="AF57" s="254"/>
      <c r="AG57" s="254"/>
      <c r="AH57" s="254"/>
      <c r="AI57" s="254"/>
      <c r="AJ57" s="254"/>
    </row>
    <row r="58" spans="1:36" ht="15.75" customHeight="1" x14ac:dyDescent="0.2">
      <c r="A58" s="267" t="s">
        <v>200</v>
      </c>
      <c r="B58" s="267">
        <v>688429</v>
      </c>
      <c r="C58" s="267">
        <v>1111466</v>
      </c>
      <c r="D58" s="267">
        <v>12205381</v>
      </c>
      <c r="E58" s="267">
        <v>118690</v>
      </c>
      <c r="F58" s="267">
        <v>5945</v>
      </c>
      <c r="G58" s="327">
        <v>5.0088465749999997</v>
      </c>
      <c r="H58" s="332"/>
      <c r="I58" s="333"/>
      <c r="J58" s="330"/>
      <c r="K58" s="330"/>
      <c r="Q58" s="62"/>
      <c r="R58" s="62"/>
      <c r="S58" s="62"/>
      <c r="T58" s="62"/>
      <c r="U58" s="62"/>
      <c r="V58" s="62"/>
      <c r="W58" s="62"/>
      <c r="X58" s="62"/>
      <c r="Y58" s="62"/>
      <c r="Z58" s="62"/>
      <c r="AA58" s="62"/>
      <c r="AB58" s="62"/>
      <c r="AC58" s="62"/>
      <c r="AD58" s="62"/>
      <c r="AE58" s="62"/>
      <c r="AF58" s="254"/>
      <c r="AG58" s="254"/>
      <c r="AH58" s="254"/>
      <c r="AI58" s="254"/>
      <c r="AJ58" s="254"/>
    </row>
    <row r="59" spans="1:36" ht="15.75" customHeight="1" x14ac:dyDescent="0.2">
      <c r="A59" s="305" t="s">
        <v>201</v>
      </c>
      <c r="B59" s="305">
        <v>9990</v>
      </c>
      <c r="C59" s="305">
        <v>72375</v>
      </c>
      <c r="D59" s="305">
        <v>60510</v>
      </c>
      <c r="E59" s="305">
        <v>36445</v>
      </c>
      <c r="F59" s="305">
        <v>6985</v>
      </c>
      <c r="G59" s="331">
        <v>19.16586637</v>
      </c>
      <c r="H59" s="332"/>
      <c r="I59" s="333"/>
      <c r="J59" s="330"/>
      <c r="K59" s="330"/>
      <c r="Q59" s="62"/>
      <c r="R59" s="62"/>
      <c r="S59" s="62"/>
      <c r="T59" s="62"/>
      <c r="U59" s="62"/>
      <c r="V59" s="62"/>
      <c r="W59" s="62"/>
      <c r="X59" s="62"/>
      <c r="Y59" s="62"/>
      <c r="Z59" s="62"/>
      <c r="AA59" s="62"/>
      <c r="AB59" s="62"/>
      <c r="AC59" s="62"/>
      <c r="AD59" s="62"/>
      <c r="AE59" s="62"/>
      <c r="AF59" s="254"/>
      <c r="AG59" s="254"/>
      <c r="AH59" s="254"/>
      <c r="AI59" s="254"/>
      <c r="AJ59" s="254"/>
    </row>
    <row r="60" spans="1:36" ht="15.75" customHeight="1" x14ac:dyDescent="0.2">
      <c r="A60" s="267" t="s">
        <v>202</v>
      </c>
      <c r="B60" s="267">
        <v>880000</v>
      </c>
      <c r="C60" s="267">
        <v>760000</v>
      </c>
      <c r="D60" s="267">
        <v>9647907</v>
      </c>
      <c r="E60" s="267">
        <v>88030</v>
      </c>
      <c r="F60" s="267">
        <v>6580</v>
      </c>
      <c r="G60" s="327">
        <v>7.4747245260000001</v>
      </c>
      <c r="H60" s="332"/>
      <c r="I60" s="333"/>
      <c r="J60" s="330"/>
      <c r="K60" s="330"/>
      <c r="Q60" s="62"/>
      <c r="R60" s="62"/>
      <c r="S60" s="62"/>
      <c r="T60" s="62"/>
      <c r="U60" s="62"/>
      <c r="V60" s="62"/>
      <c r="W60" s="62"/>
      <c r="X60" s="62"/>
      <c r="Y60" s="62"/>
      <c r="Z60" s="62"/>
      <c r="AA60" s="62"/>
      <c r="AB60" s="62"/>
      <c r="AC60" s="62"/>
      <c r="AD60" s="62"/>
      <c r="AE60" s="62"/>
      <c r="AF60" s="254"/>
      <c r="AG60" s="254"/>
      <c r="AH60" s="254"/>
      <c r="AI60" s="254"/>
      <c r="AJ60" s="254"/>
    </row>
    <row r="61" spans="1:36" ht="15.75" customHeight="1" x14ac:dyDescent="0.2">
      <c r="A61" s="305" t="s">
        <v>203</v>
      </c>
      <c r="B61" s="305">
        <v>261058.5</v>
      </c>
      <c r="C61" s="305">
        <v>187401</v>
      </c>
      <c r="D61" s="305">
        <v>4994869</v>
      </c>
      <c r="E61" s="305">
        <v>45520</v>
      </c>
      <c r="F61" s="305">
        <v>6605</v>
      </c>
      <c r="G61" s="331">
        <v>14.510105449999999</v>
      </c>
      <c r="H61" s="332"/>
      <c r="I61" s="333"/>
      <c r="J61" s="330"/>
      <c r="K61" s="330"/>
      <c r="Q61" s="62"/>
      <c r="R61" s="62"/>
      <c r="S61" s="62"/>
      <c r="T61" s="62"/>
      <c r="U61" s="62"/>
      <c r="V61" s="62"/>
      <c r="W61" s="62"/>
      <c r="X61" s="62"/>
      <c r="Y61" s="62"/>
      <c r="Z61" s="62"/>
      <c r="AA61" s="62"/>
      <c r="AB61" s="62"/>
      <c r="AC61" s="62"/>
      <c r="AD61" s="62"/>
      <c r="AE61" s="62"/>
      <c r="AF61" s="254"/>
      <c r="AG61" s="254"/>
      <c r="AH61" s="254"/>
      <c r="AI61" s="254"/>
      <c r="AJ61" s="254"/>
    </row>
    <row r="62" spans="1:36" ht="15.75" customHeight="1" x14ac:dyDescent="0.2">
      <c r="A62" s="267" t="s">
        <v>204</v>
      </c>
      <c r="B62" s="267">
        <v>85100</v>
      </c>
      <c r="C62" s="267">
        <v>484068.5</v>
      </c>
      <c r="D62" s="267">
        <v>2316256.5</v>
      </c>
      <c r="E62" s="267">
        <v>72775</v>
      </c>
      <c r="F62" s="267">
        <v>14905</v>
      </c>
      <c r="G62" s="327">
        <v>20.480934390000002</v>
      </c>
      <c r="H62" s="332"/>
      <c r="I62" s="333"/>
      <c r="J62" s="330"/>
      <c r="K62" s="330"/>
      <c r="Q62" s="62"/>
      <c r="R62" s="62"/>
      <c r="S62" s="62"/>
    </row>
    <row r="63" spans="1:36" ht="15.75" customHeight="1" x14ac:dyDescent="0.2">
      <c r="A63" s="305" t="s">
        <v>205</v>
      </c>
      <c r="B63" s="305">
        <v>16197</v>
      </c>
      <c r="C63" s="305">
        <v>74071</v>
      </c>
      <c r="D63" s="305">
        <v>35926.5</v>
      </c>
      <c r="E63" s="305">
        <v>85650</v>
      </c>
      <c r="F63" s="305">
        <v>4740</v>
      </c>
      <c r="G63" s="331">
        <v>5.5341506130000004</v>
      </c>
      <c r="H63" s="332"/>
      <c r="I63" s="333"/>
      <c r="J63" s="330"/>
      <c r="K63" s="330"/>
      <c r="Q63" s="62"/>
      <c r="R63" s="62"/>
      <c r="S63" s="62"/>
    </row>
    <row r="64" spans="1:36" ht="15.75" customHeight="1" x14ac:dyDescent="0.2">
      <c r="A64" s="267" t="s">
        <v>206</v>
      </c>
      <c r="B64" s="267">
        <v>262750.5</v>
      </c>
      <c r="C64" s="267">
        <v>1294932.5</v>
      </c>
      <c r="D64" s="267">
        <v>1877009.5</v>
      </c>
      <c r="E64" s="267">
        <v>62385</v>
      </c>
      <c r="F64" s="267">
        <v>4535</v>
      </c>
      <c r="G64" s="327">
        <v>7.2693756509999998</v>
      </c>
      <c r="H64" s="332"/>
      <c r="I64" s="333"/>
      <c r="J64" s="330"/>
      <c r="K64" s="330"/>
      <c r="Q64" s="62"/>
      <c r="R64" s="62"/>
      <c r="S64" s="62"/>
    </row>
    <row r="65" spans="1:36" ht="15.75" customHeight="1" x14ac:dyDescent="0.2">
      <c r="A65" s="305" t="s">
        <v>207</v>
      </c>
      <c r="B65" s="305">
        <v>16600000</v>
      </c>
      <c r="C65" s="305">
        <v>5000000</v>
      </c>
      <c r="D65" s="305">
        <v>477800000</v>
      </c>
      <c r="E65" s="305">
        <v>51980</v>
      </c>
      <c r="F65" s="305">
        <v>12150</v>
      </c>
      <c r="G65" s="331">
        <v>23.374374759999998</v>
      </c>
      <c r="H65" s="332"/>
      <c r="I65" s="333"/>
      <c r="J65" s="330"/>
      <c r="K65" s="330"/>
      <c r="Q65" s="62"/>
      <c r="R65" s="62"/>
      <c r="S65" s="62"/>
    </row>
    <row r="66" spans="1:36" ht="15.75" customHeight="1" x14ac:dyDescent="0.2">
      <c r="A66" s="267" t="s">
        <v>208</v>
      </c>
      <c r="B66" s="267">
        <v>32050000</v>
      </c>
      <c r="C66" s="267">
        <v>1750000</v>
      </c>
      <c r="D66" s="267">
        <v>330350000</v>
      </c>
      <c r="E66" s="267">
        <v>154895</v>
      </c>
      <c r="F66" s="267">
        <v>18740</v>
      </c>
      <c r="G66" s="327">
        <v>12.098518350000001</v>
      </c>
      <c r="H66" s="332"/>
      <c r="I66" s="333"/>
      <c r="J66" s="330"/>
      <c r="K66" s="330"/>
      <c r="Q66" s="62"/>
      <c r="R66" s="62"/>
      <c r="S66" s="62"/>
    </row>
    <row r="67" spans="1:36" ht="15.75" customHeight="1" x14ac:dyDescent="0.2">
      <c r="A67" s="305" t="s">
        <v>209</v>
      </c>
      <c r="B67" s="305">
        <v>256120</v>
      </c>
      <c r="C67" s="305">
        <v>380300</v>
      </c>
      <c r="D67" s="305">
        <v>20454000</v>
      </c>
      <c r="E67" s="305">
        <v>67360</v>
      </c>
      <c r="F67" s="305">
        <v>6310</v>
      </c>
      <c r="G67" s="331">
        <v>9.3675771969999992</v>
      </c>
      <c r="H67" s="332"/>
      <c r="I67" s="333"/>
      <c r="J67" s="330"/>
      <c r="K67" s="330"/>
      <c r="Q67" s="62"/>
      <c r="R67" s="62"/>
      <c r="S67" s="62"/>
    </row>
    <row r="68" spans="1:36" ht="15.75" customHeight="1" x14ac:dyDescent="0.2">
      <c r="A68" s="267" t="s">
        <v>210</v>
      </c>
      <c r="B68" s="267">
        <v>1059105</v>
      </c>
      <c r="C68" s="267">
        <v>697090</v>
      </c>
      <c r="D68" s="267">
        <v>14918645</v>
      </c>
      <c r="E68" s="267">
        <v>35940</v>
      </c>
      <c r="F68" s="267">
        <v>6260</v>
      </c>
      <c r="G68" s="327">
        <v>17.417918749999998</v>
      </c>
      <c r="H68" s="332"/>
      <c r="I68" s="333"/>
      <c r="J68" s="330"/>
      <c r="K68" s="330"/>
      <c r="Q68" s="62"/>
      <c r="R68" s="62"/>
      <c r="S68" s="62"/>
    </row>
    <row r="69" spans="1:36" ht="15.75" customHeight="1" x14ac:dyDescent="0.2">
      <c r="A69" s="305" t="s">
        <v>134</v>
      </c>
      <c r="B69" s="305">
        <v>15845000</v>
      </c>
      <c r="C69" s="305">
        <v>356000</v>
      </c>
      <c r="D69" s="305">
        <v>16682000</v>
      </c>
      <c r="E69" s="305">
        <v>92620</v>
      </c>
      <c r="F69" s="305">
        <v>7000</v>
      </c>
      <c r="G69" s="331">
        <v>7.5577629020000003</v>
      </c>
      <c r="H69" s="332"/>
      <c r="I69" s="333"/>
      <c r="J69" s="330"/>
      <c r="K69" s="330"/>
      <c r="Q69" s="62"/>
      <c r="R69" s="62"/>
      <c r="S69" s="62"/>
    </row>
    <row r="70" spans="1:36" ht="15.75" customHeight="1" x14ac:dyDescent="0.2">
      <c r="A70" s="267" t="s">
        <v>211</v>
      </c>
      <c r="B70" s="267">
        <v>33520000</v>
      </c>
      <c r="C70" s="267">
        <v>2800000</v>
      </c>
      <c r="D70" s="267">
        <v>40256987.5</v>
      </c>
      <c r="E70" s="267">
        <v>40320</v>
      </c>
      <c r="F70" s="267">
        <v>3360</v>
      </c>
      <c r="G70" s="327">
        <v>8.3333333330000006</v>
      </c>
      <c r="H70" s="332"/>
      <c r="I70" s="333"/>
      <c r="J70" s="330"/>
      <c r="K70" s="330"/>
      <c r="Q70" s="62"/>
      <c r="R70" s="62"/>
      <c r="S70" s="62"/>
    </row>
    <row r="71" spans="1:36" ht="15.75" customHeight="1" x14ac:dyDescent="0.2">
      <c r="G71" s="18"/>
      <c r="H71" s="329"/>
      <c r="I71" s="333"/>
      <c r="J71" s="329"/>
      <c r="K71" s="329"/>
    </row>
    <row r="72" spans="1:36" ht="15.75" customHeight="1" x14ac:dyDescent="0.2">
      <c r="A72" s="334" t="s">
        <v>212</v>
      </c>
      <c r="B72" s="303">
        <v>2025</v>
      </c>
      <c r="C72" s="303">
        <v>2030</v>
      </c>
      <c r="D72" s="303">
        <v>2035</v>
      </c>
      <c r="E72" s="303">
        <v>2040</v>
      </c>
      <c r="F72" s="303">
        <v>2045</v>
      </c>
      <c r="G72" s="335">
        <v>2050</v>
      </c>
      <c r="H72" s="18"/>
      <c r="I72" s="336"/>
      <c r="J72" s="18"/>
      <c r="K72" s="18"/>
    </row>
    <row r="73" spans="1:36" ht="15.75" customHeight="1" x14ac:dyDescent="0.2">
      <c r="A73" s="267" t="s">
        <v>196</v>
      </c>
      <c r="B73" s="315">
        <f t="shared" ref="B73:G73" si="15">B47</f>
        <v>0.1111111111111111</v>
      </c>
      <c r="C73" s="315">
        <f t="shared" si="15"/>
        <v>0.22222222222222221</v>
      </c>
      <c r="D73" s="315">
        <f t="shared" si="15"/>
        <v>0.33333333333333331</v>
      </c>
      <c r="E73" s="315">
        <f t="shared" si="15"/>
        <v>0.5</v>
      </c>
      <c r="F73" s="315">
        <f t="shared" si="15"/>
        <v>0.61111111111111116</v>
      </c>
      <c r="G73" s="315">
        <f t="shared" si="15"/>
        <v>0.72222222222222221</v>
      </c>
      <c r="H73" s="18"/>
      <c r="I73" s="336"/>
      <c r="J73" s="18"/>
      <c r="K73" s="18"/>
    </row>
    <row r="74" spans="1:36" ht="15.75" customHeight="1" x14ac:dyDescent="0.2">
      <c r="A74" s="305" t="s">
        <v>198</v>
      </c>
      <c r="B74" s="307">
        <f t="shared" ref="B74:G74" si="16">B44</f>
        <v>3.5271317829457437E-2</v>
      </c>
      <c r="C74" s="307">
        <f t="shared" si="16"/>
        <v>7.0542635658914707E-2</v>
      </c>
      <c r="D74" s="307">
        <f t="shared" si="16"/>
        <v>0.28178294573643414</v>
      </c>
      <c r="E74" s="307">
        <f t="shared" si="16"/>
        <v>0.49302325581395351</v>
      </c>
      <c r="F74" s="307">
        <f t="shared" si="16"/>
        <v>0.72093023255813959</v>
      </c>
      <c r="G74" s="307">
        <f t="shared" si="16"/>
        <v>0.94883720930232551</v>
      </c>
      <c r="I74" s="336"/>
    </row>
    <row r="75" spans="1:36" ht="15.75" customHeight="1" x14ac:dyDescent="0.2">
      <c r="A75" s="267" t="s">
        <v>199</v>
      </c>
      <c r="B75" s="270">
        <f t="shared" ref="B75:G75" si="17">B39</f>
        <v>0.2379739125560538</v>
      </c>
      <c r="C75" s="270">
        <f t="shared" si="17"/>
        <v>0.51569506726457404</v>
      </c>
      <c r="D75" s="270">
        <f t="shared" si="17"/>
        <v>0.67713004484304928</v>
      </c>
      <c r="E75" s="270">
        <f t="shared" si="17"/>
        <v>0.83856502242152464</v>
      </c>
      <c r="F75" s="270">
        <f t="shared" si="17"/>
        <v>0.91143497757847536</v>
      </c>
      <c r="G75" s="270">
        <f t="shared" si="17"/>
        <v>0.98430493273542596</v>
      </c>
      <c r="I75" s="336"/>
    </row>
    <row r="76" spans="1:36" ht="15.75" customHeight="1" x14ac:dyDescent="0.2">
      <c r="A76" s="305" t="s">
        <v>200</v>
      </c>
      <c r="B76" s="307">
        <f t="array" ref="B76">Calculation!$B$42</f>
        <v>0.1125</v>
      </c>
      <c r="C76" s="307">
        <f t="array" ref="C76">Calculation!$C$42</f>
        <v>0.3</v>
      </c>
      <c r="D76" s="307">
        <f t="array" ref="D76">Calculation!$D$42</f>
        <v>0.45999999999999996</v>
      </c>
      <c r="E76" s="307">
        <f t="array" ref="E76">Calculation!$E$42</f>
        <v>0.73</v>
      </c>
      <c r="F76" s="307">
        <f t="array" ref="F76">Calculation!$F$42</f>
        <v>0.78</v>
      </c>
      <c r="G76" s="307">
        <f t="array" ref="G76">Calculation!$G$42</f>
        <v>0.95</v>
      </c>
      <c r="I76" s="336"/>
    </row>
    <row r="77" spans="1:36" ht="15.75" customHeight="1" x14ac:dyDescent="0.2">
      <c r="A77" s="267" t="s">
        <v>202</v>
      </c>
      <c r="B77" s="270" cm="1">
        <f t="array" ref="B77">Table_18[[#All],[Column2]]</f>
        <v>0.1125</v>
      </c>
      <c r="C77" s="270" cm="1">
        <f t="array" ref="C77">Table_18[[#All],[Column3]]</f>
        <v>0.3</v>
      </c>
      <c r="D77" s="270" cm="1">
        <f t="array" ref="D77">Table_18[[#All],[Column4]]</f>
        <v>0.45999999999999996</v>
      </c>
      <c r="E77" s="270" cm="1">
        <f t="array" ref="E77">Table_18[[#All],[Column5]]</f>
        <v>0.73</v>
      </c>
      <c r="F77" s="270" cm="1">
        <f t="array" ref="F77">Table_18[[#All],[Column6]]</f>
        <v>0.78</v>
      </c>
      <c r="G77" s="270" cm="1">
        <f t="array" ref="G77">Table_18[[#All],[Column7]]</f>
        <v>0.95</v>
      </c>
      <c r="I77" s="336"/>
    </row>
    <row r="78" spans="1:36" ht="15.75" customHeight="1" x14ac:dyDescent="0.2">
      <c r="A78" s="305" t="s">
        <v>203</v>
      </c>
      <c r="B78" s="307">
        <f t="array" ref="B78">Calculation!$B$42</f>
        <v>0.1125</v>
      </c>
      <c r="C78" s="307">
        <f t="array" ref="C78">Calculation!$C$42</f>
        <v>0.3</v>
      </c>
      <c r="D78" s="307">
        <f t="array" ref="D78">Calculation!$D$42</f>
        <v>0.45999999999999996</v>
      </c>
      <c r="E78" s="307">
        <f t="array" ref="E78">Calculation!$E$42</f>
        <v>0.73</v>
      </c>
      <c r="F78" s="307">
        <f t="array" ref="F78">Calculation!$F$42</f>
        <v>0.78</v>
      </c>
      <c r="G78" s="307">
        <f t="array" ref="G78">Calculation!$G$42</f>
        <v>0.95</v>
      </c>
      <c r="I78" s="336"/>
    </row>
    <row r="79" spans="1:36" ht="15.75" customHeight="1" x14ac:dyDescent="0.2">
      <c r="A79" s="267" t="s">
        <v>204</v>
      </c>
      <c r="B79" s="270">
        <f t="array" ref="B79">Calculation!$B$42</f>
        <v>0.1125</v>
      </c>
      <c r="C79" s="270">
        <f t="array" ref="C79">Calculation!$C$42</f>
        <v>0.3</v>
      </c>
      <c r="D79" s="270">
        <f t="array" ref="D79">Calculation!$D$42</f>
        <v>0.45999999999999996</v>
      </c>
      <c r="E79" s="270">
        <f t="array" ref="E79">Calculation!$E$42</f>
        <v>0.73</v>
      </c>
      <c r="F79" s="270">
        <f t="array" ref="F79">Calculation!$F$42</f>
        <v>0.78</v>
      </c>
      <c r="G79" s="270">
        <f t="array" ref="G79">Calculation!$G$42</f>
        <v>0.95</v>
      </c>
      <c r="H79" s="18"/>
      <c r="I79" s="336"/>
      <c r="J79" s="18"/>
      <c r="K79" s="18"/>
      <c r="L79" s="18"/>
    </row>
    <row r="80" spans="1:36" ht="15.75" customHeight="1" x14ac:dyDescent="0.2">
      <c r="A80" s="305" t="s">
        <v>206</v>
      </c>
      <c r="B80" s="307">
        <f t="array" ref="B80">Calculation!$B$42</f>
        <v>0.1125</v>
      </c>
      <c r="C80" s="307">
        <f t="array" ref="C80">Calculation!$C$42</f>
        <v>0.3</v>
      </c>
      <c r="D80" s="307">
        <f t="array" ref="D80">Calculation!$D$42</f>
        <v>0.45999999999999996</v>
      </c>
      <c r="E80" s="307">
        <f t="array" ref="E80">Calculation!$E$42</f>
        <v>0.73</v>
      </c>
      <c r="F80" s="307">
        <f t="array" ref="F80">Calculation!$F$42</f>
        <v>0.78</v>
      </c>
      <c r="G80" s="307">
        <f t="array" ref="G80">Calculation!$G$42</f>
        <v>0.95</v>
      </c>
      <c r="H80" s="18"/>
      <c r="I80" s="336"/>
      <c r="J80" s="18"/>
      <c r="K80" s="18"/>
      <c r="L80" s="18"/>
      <c r="T80" s="14"/>
      <c r="U80" s="14"/>
      <c r="V80" s="14"/>
      <c r="W80" s="14"/>
      <c r="X80" s="14"/>
      <c r="Y80" s="14"/>
      <c r="Z80" s="14"/>
      <c r="AA80" s="14"/>
      <c r="AB80" s="14"/>
      <c r="AC80" s="14"/>
      <c r="AD80" s="14"/>
      <c r="AE80" s="14"/>
      <c r="AF80" s="14"/>
      <c r="AG80" s="14"/>
      <c r="AH80" s="14"/>
      <c r="AI80" s="14"/>
      <c r="AJ80" s="14"/>
    </row>
    <row r="81" spans="1:36" ht="15.75" customHeight="1" x14ac:dyDescent="0.2">
      <c r="A81" s="267" t="s">
        <v>207</v>
      </c>
      <c r="B81" s="270">
        <f t="shared" ref="B81:G81" si="18">B42</f>
        <v>0.1125</v>
      </c>
      <c r="C81" s="270">
        <f t="shared" si="18"/>
        <v>0.3</v>
      </c>
      <c r="D81" s="270">
        <f t="shared" si="18"/>
        <v>0.45999999999999996</v>
      </c>
      <c r="E81" s="270">
        <f t="shared" si="18"/>
        <v>0.73</v>
      </c>
      <c r="F81" s="270">
        <f t="shared" si="18"/>
        <v>0.78</v>
      </c>
      <c r="G81" s="270">
        <f t="shared" si="18"/>
        <v>0.95</v>
      </c>
      <c r="H81" s="18"/>
      <c r="I81" s="336"/>
      <c r="J81" s="18"/>
      <c r="K81" s="18"/>
      <c r="L81" s="18"/>
      <c r="T81" s="14"/>
      <c r="U81" s="14"/>
      <c r="V81" s="14"/>
      <c r="W81" s="14"/>
      <c r="X81" s="14"/>
      <c r="Y81" s="14"/>
      <c r="Z81" s="14"/>
      <c r="AA81" s="14"/>
      <c r="AB81" s="14"/>
      <c r="AC81" s="14"/>
      <c r="AD81" s="14"/>
      <c r="AE81" s="14"/>
      <c r="AF81" s="14"/>
      <c r="AG81" s="14"/>
      <c r="AH81" s="14"/>
      <c r="AI81" s="14"/>
      <c r="AJ81" s="14"/>
    </row>
    <row r="82" spans="1:36" ht="15.75" customHeight="1" x14ac:dyDescent="0.2">
      <c r="A82" s="262" t="s">
        <v>208</v>
      </c>
      <c r="B82" s="337">
        <v>0.47499999999999998</v>
      </c>
      <c r="C82" s="337">
        <v>0.94899999999999995</v>
      </c>
      <c r="D82" s="337">
        <v>0.96599999999999997</v>
      </c>
      <c r="E82" s="337">
        <v>0.98299999999999998</v>
      </c>
      <c r="F82" s="337">
        <v>0.98899999999999999</v>
      </c>
      <c r="G82" s="337">
        <v>0.996</v>
      </c>
      <c r="H82" s="18"/>
      <c r="I82" s="336"/>
      <c r="J82" s="18"/>
      <c r="K82" s="18"/>
      <c r="L82" s="18"/>
      <c r="T82" s="14"/>
      <c r="U82" s="14"/>
      <c r="V82" s="14"/>
      <c r="W82" s="14"/>
      <c r="X82" s="14"/>
      <c r="Y82" s="14"/>
      <c r="Z82" s="14"/>
      <c r="AA82" s="14"/>
      <c r="AB82" s="14"/>
      <c r="AC82" s="14"/>
      <c r="AD82" s="14"/>
      <c r="AE82" s="14"/>
      <c r="AF82" s="14"/>
      <c r="AG82" s="14"/>
      <c r="AH82" s="14"/>
      <c r="AI82" s="14"/>
      <c r="AJ82" s="14"/>
    </row>
    <row r="83" spans="1:36" ht="15.75" customHeight="1" x14ac:dyDescent="0.2">
      <c r="A83" s="267" t="s">
        <v>209</v>
      </c>
      <c r="B83" s="270">
        <f t="array" ref="B83">Calculation!$B$42</f>
        <v>0.1125</v>
      </c>
      <c r="C83" s="270">
        <f t="array" ref="C83">Calculation!$C$42</f>
        <v>0.3</v>
      </c>
      <c r="D83" s="270">
        <f t="array" ref="D83">Calculation!$D$42</f>
        <v>0.45999999999999996</v>
      </c>
      <c r="E83" s="270">
        <f t="array" ref="E83">Calculation!$E$42</f>
        <v>0.73</v>
      </c>
      <c r="F83" s="270">
        <f t="array" ref="F83">Calculation!$F$42</f>
        <v>0.78</v>
      </c>
      <c r="G83" s="270">
        <f t="array" ref="G83">Calculation!$G$42</f>
        <v>0.95</v>
      </c>
      <c r="H83" s="18"/>
      <c r="I83" s="336"/>
      <c r="J83" s="18"/>
      <c r="K83" s="18"/>
      <c r="L83" s="18"/>
      <c r="T83" s="14"/>
      <c r="U83" s="14"/>
      <c r="V83" s="14"/>
      <c r="W83" s="14"/>
      <c r="X83" s="14"/>
      <c r="Y83" s="14"/>
      <c r="Z83" s="14"/>
      <c r="AA83" s="14"/>
      <c r="AB83" s="14"/>
      <c r="AC83" s="14"/>
      <c r="AD83" s="14"/>
      <c r="AE83" s="14"/>
      <c r="AF83" s="14"/>
      <c r="AG83" s="14"/>
      <c r="AH83" s="14"/>
      <c r="AI83" s="14"/>
      <c r="AJ83" s="14"/>
    </row>
    <row r="84" spans="1:36" ht="15.75" customHeight="1" x14ac:dyDescent="0.2">
      <c r="A84" s="305" t="s">
        <v>210</v>
      </c>
      <c r="B84" s="307">
        <f t="array" ref="B84">Calculation!$B$42</f>
        <v>0.1125</v>
      </c>
      <c r="C84" s="307">
        <f t="array" ref="C84">Calculation!$C$42</f>
        <v>0.3</v>
      </c>
      <c r="D84" s="307">
        <f t="array" ref="D84">Calculation!$D$42</f>
        <v>0.45999999999999996</v>
      </c>
      <c r="E84" s="307">
        <f t="array" ref="E84">Calculation!$E$42</f>
        <v>0.73</v>
      </c>
      <c r="F84" s="307">
        <f t="array" ref="F84">Calculation!$F$42</f>
        <v>0.78</v>
      </c>
      <c r="G84" s="307">
        <f t="array" ref="G84">Calculation!$G$42</f>
        <v>0.95</v>
      </c>
      <c r="H84" s="18"/>
      <c r="I84" s="336"/>
      <c r="J84" s="18"/>
      <c r="K84" s="18"/>
      <c r="L84" s="18"/>
      <c r="T84" s="14"/>
      <c r="U84" s="14"/>
      <c r="V84" s="14"/>
      <c r="W84" s="14"/>
      <c r="X84" s="14"/>
      <c r="Y84" s="14"/>
      <c r="Z84" s="14"/>
      <c r="AA84" s="14"/>
      <c r="AB84" s="14"/>
      <c r="AC84" s="14"/>
      <c r="AD84" s="14"/>
      <c r="AE84" s="14"/>
      <c r="AF84" s="14"/>
      <c r="AG84" s="14"/>
      <c r="AH84" s="14"/>
      <c r="AI84" s="14"/>
      <c r="AJ84" s="14"/>
    </row>
    <row r="85" spans="1:36" ht="15.75" customHeight="1" x14ac:dyDescent="0.2">
      <c r="A85" s="267" t="s">
        <v>134</v>
      </c>
      <c r="B85" s="270">
        <f t="shared" ref="B85:G85" si="19">B47</f>
        <v>0.1111111111111111</v>
      </c>
      <c r="C85" s="270">
        <f t="shared" si="19"/>
        <v>0.22222222222222221</v>
      </c>
      <c r="D85" s="270">
        <f t="shared" si="19"/>
        <v>0.33333333333333331</v>
      </c>
      <c r="E85" s="270">
        <f t="shared" si="19"/>
        <v>0.5</v>
      </c>
      <c r="F85" s="270">
        <f t="shared" si="19"/>
        <v>0.61111111111111116</v>
      </c>
      <c r="G85" s="270">
        <f t="shared" si="19"/>
        <v>0.72222222222222221</v>
      </c>
      <c r="H85" s="18"/>
      <c r="I85" s="336"/>
      <c r="J85" s="18"/>
      <c r="K85" s="18"/>
      <c r="L85" s="18"/>
      <c r="T85" s="14"/>
      <c r="U85" s="14"/>
      <c r="V85" s="14"/>
      <c r="W85" s="14"/>
      <c r="X85" s="14"/>
      <c r="Y85" s="14"/>
      <c r="Z85" s="14"/>
      <c r="AA85" s="14"/>
      <c r="AB85" s="14"/>
      <c r="AC85" s="14"/>
      <c r="AD85" s="14"/>
      <c r="AE85" s="14"/>
      <c r="AF85" s="14"/>
      <c r="AG85" s="14"/>
      <c r="AH85" s="14"/>
      <c r="AI85" s="14"/>
      <c r="AJ85" s="14"/>
    </row>
    <row r="86" spans="1:36" ht="15.75" customHeight="1" x14ac:dyDescent="0.2">
      <c r="A86" s="305" t="s">
        <v>211</v>
      </c>
      <c r="B86" s="307">
        <f t="array" ref="B86">Calculation!$B$37</f>
        <v>0.56402519495641845</v>
      </c>
      <c r="C86" s="307">
        <f t="array" ref="C86">Calculation!$C$37</f>
        <v>0.8343492055234274</v>
      </c>
      <c r="D86" s="307">
        <f t="array" ref="D86">Calculation!$D$37</f>
        <v>0.95505884459106394</v>
      </c>
      <c r="E86" s="307">
        <f t="array" ref="E86">Calculation!$E$37</f>
        <v>0.98626564260833438</v>
      </c>
      <c r="F86" s="307">
        <f t="array" ref="F86">Calculation!$F$37</f>
        <v>0.9906264846945918</v>
      </c>
      <c r="G86" s="307">
        <f t="array" ref="G86">Calculation!$G$37</f>
        <v>0.99398203792096473</v>
      </c>
      <c r="H86" s="18"/>
      <c r="I86" s="336"/>
      <c r="J86" s="18"/>
      <c r="K86" s="18"/>
      <c r="L86" s="18"/>
      <c r="T86" s="14"/>
      <c r="U86" s="14"/>
      <c r="V86" s="14"/>
      <c r="W86" s="14"/>
      <c r="X86" s="14"/>
      <c r="Y86" s="14"/>
      <c r="Z86" s="14"/>
      <c r="AA86" s="14"/>
      <c r="AB86" s="14"/>
      <c r="AC86" s="14"/>
      <c r="AD86" s="14"/>
      <c r="AE86" s="14"/>
      <c r="AF86" s="14"/>
      <c r="AG86" s="14"/>
      <c r="AH86" s="14"/>
      <c r="AI86" s="14"/>
      <c r="AJ86" s="14"/>
    </row>
    <row r="87" spans="1:36" ht="15.75" customHeight="1" x14ac:dyDescent="0.15">
      <c r="G87" s="18"/>
      <c r="H87" s="18"/>
      <c r="I87" s="18"/>
      <c r="J87" s="18"/>
      <c r="K87" s="18"/>
      <c r="L87" s="18"/>
      <c r="T87" s="14"/>
      <c r="U87" s="14"/>
      <c r="V87" s="14"/>
      <c r="W87" s="14"/>
      <c r="X87" s="14"/>
      <c r="Y87" s="14"/>
      <c r="Z87" s="14"/>
      <c r="AA87" s="14"/>
      <c r="AB87" s="14"/>
      <c r="AC87" s="14"/>
      <c r="AD87" s="14"/>
      <c r="AE87" s="14"/>
      <c r="AF87" s="14"/>
      <c r="AG87" s="14"/>
      <c r="AH87" s="14"/>
      <c r="AI87" s="14"/>
      <c r="AJ87" s="14"/>
    </row>
    <row r="88" spans="1:36" ht="15.75" customHeight="1" x14ac:dyDescent="0.15">
      <c r="G88" s="18"/>
      <c r="H88" s="18"/>
      <c r="I88" s="18"/>
      <c r="J88" s="18"/>
      <c r="K88" s="18"/>
      <c r="L88" s="18"/>
      <c r="T88" s="14"/>
      <c r="U88" s="14"/>
      <c r="V88" s="14"/>
      <c r="W88" s="14"/>
      <c r="X88" s="14"/>
      <c r="Y88" s="14"/>
      <c r="Z88" s="14"/>
      <c r="AA88" s="14"/>
      <c r="AB88" s="14"/>
      <c r="AC88" s="14"/>
      <c r="AD88" s="14"/>
      <c r="AE88" s="14"/>
      <c r="AF88" s="14"/>
      <c r="AG88" s="14"/>
      <c r="AH88" s="14"/>
      <c r="AI88" s="14"/>
      <c r="AJ88" s="14"/>
    </row>
    <row r="89" spans="1:36" ht="15.75" customHeight="1" x14ac:dyDescent="0.15">
      <c r="A89" s="338" t="s">
        <v>213</v>
      </c>
      <c r="B89" s="303" t="s">
        <v>141</v>
      </c>
      <c r="C89" s="339" t="s">
        <v>185</v>
      </c>
      <c r="D89" s="303" t="s">
        <v>186</v>
      </c>
      <c r="E89" s="303" t="s">
        <v>214</v>
      </c>
      <c r="F89" s="339" t="s">
        <v>84</v>
      </c>
      <c r="G89" s="335" t="s">
        <v>215</v>
      </c>
      <c r="H89" s="78"/>
      <c r="I89" s="340"/>
      <c r="J89" s="14"/>
      <c r="K89" s="14"/>
      <c r="L89" s="14"/>
      <c r="M89" s="14"/>
      <c r="N89" s="14"/>
      <c r="O89" s="14"/>
      <c r="P89" s="14"/>
      <c r="Q89" s="14"/>
      <c r="R89" s="14"/>
      <c r="S89" s="14"/>
      <c r="T89" s="14"/>
      <c r="U89" s="14"/>
      <c r="V89" s="14"/>
      <c r="W89" s="14"/>
      <c r="X89" s="14"/>
      <c r="Y89" s="14"/>
      <c r="Z89" s="14"/>
      <c r="AA89" s="14"/>
      <c r="AB89" s="14"/>
      <c r="AC89" s="14"/>
      <c r="AD89" s="14"/>
      <c r="AE89" s="14"/>
      <c r="AF89" s="14"/>
      <c r="AG89" s="14"/>
      <c r="AH89" s="14"/>
      <c r="AI89" s="14"/>
      <c r="AJ89" s="14"/>
    </row>
    <row r="90" spans="1:36" ht="15.75" customHeight="1" x14ac:dyDescent="0.15">
      <c r="A90" s="267" t="s">
        <v>216</v>
      </c>
      <c r="B90" s="341">
        <f>'Company tool '!C79</f>
        <v>475200.00000000006</v>
      </c>
      <c r="C90" s="342">
        <f>'Company tool '!E79</f>
        <v>34155.278110791405</v>
      </c>
      <c r="D90" s="341">
        <f>'Company tool '!G79</f>
        <v>3662389.2292163977</v>
      </c>
      <c r="E90" s="341">
        <f>Calculation!$B90+Calculation!$C90</f>
        <v>509355.27811079146</v>
      </c>
      <c r="F90" s="343">
        <f>SUM(Calculation!$B90:$D90)</f>
        <v>4171744.5073271892</v>
      </c>
      <c r="G90" s="344">
        <f t="array" ref="G90">IFERROR(INDEX(B90:F90, MATCH('Company tool '!C49, B89:F89, 0)), "No data")</f>
        <v>4171744.5073271892</v>
      </c>
      <c r="H90" s="78"/>
      <c r="I90" s="300"/>
      <c r="J90" s="78"/>
      <c r="K90" s="78"/>
      <c r="L90" s="78"/>
      <c r="M90" s="14"/>
      <c r="N90" s="14"/>
      <c r="O90" s="14"/>
      <c r="P90" s="14"/>
      <c r="Q90" s="14"/>
      <c r="R90" s="14"/>
      <c r="S90" s="14"/>
      <c r="T90" s="14"/>
      <c r="U90" s="14"/>
      <c r="V90" s="14"/>
      <c r="W90" s="14"/>
      <c r="X90" s="14"/>
      <c r="Y90" s="14"/>
      <c r="Z90" s="14"/>
      <c r="AA90" s="14"/>
      <c r="AB90" s="14"/>
      <c r="AC90" s="14"/>
      <c r="AD90" s="14"/>
      <c r="AE90" s="14"/>
      <c r="AF90" s="14"/>
      <c r="AG90" s="14"/>
      <c r="AH90" s="14"/>
      <c r="AI90" s="14"/>
      <c r="AJ90" s="14"/>
    </row>
    <row r="91" spans="1:36" ht="15.75" customHeight="1" x14ac:dyDescent="0.15">
      <c r="A91" s="305" t="s">
        <v>217</v>
      </c>
      <c r="B91" s="343">
        <f>IFERROR(((Calculation!J38+Calculation!K38)/2)*6,NA())</f>
        <v>4191000</v>
      </c>
      <c r="C91" s="342">
        <f>IFERROR(((Calculation!J40+Calculation!K40)/2)*6,NA())</f>
        <v>1494973.4179897741</v>
      </c>
      <c r="D91" s="343">
        <f>IFERROR(((Calculation!J42+Calculation!K42)/2)*6,NA())</f>
        <v>40758151.475917712</v>
      </c>
      <c r="E91" s="343">
        <f>Calculation!$B91+Calculation!$C91</f>
        <v>5685973.4179897737</v>
      </c>
      <c r="F91" s="343">
        <f>SUM(Calculation!$B91:$D91)</f>
        <v>46444124.893907487</v>
      </c>
      <c r="G91" s="344">
        <f t="array" ref="G91">IFERROR(INDEX(B91:F91, MATCH('Company tool '!C32, B89:F89, 0)), "No data")</f>
        <v>46444124.893907487</v>
      </c>
      <c r="H91" s="78"/>
      <c r="I91" s="300"/>
      <c r="J91" s="78"/>
      <c r="K91" s="78"/>
      <c r="L91" s="78"/>
      <c r="M91" s="14"/>
      <c r="N91" s="14"/>
      <c r="O91" s="14"/>
      <c r="P91" s="14"/>
      <c r="Q91" s="14"/>
      <c r="R91" s="14"/>
      <c r="S91" s="14"/>
      <c r="T91" s="14"/>
      <c r="U91" s="14"/>
      <c r="V91" s="14"/>
      <c r="W91" s="14"/>
      <c r="X91" s="14"/>
      <c r="Y91" s="14"/>
      <c r="Z91" s="14"/>
      <c r="AA91" s="14"/>
      <c r="AB91" s="14"/>
      <c r="AC91" s="14"/>
      <c r="AD91" s="14"/>
      <c r="AE91" s="14"/>
      <c r="AF91" s="14"/>
      <c r="AG91" s="14"/>
      <c r="AH91" s="14"/>
      <c r="AI91" s="14"/>
      <c r="AJ91" s="14"/>
    </row>
    <row r="92" spans="1:36" ht="15.75" customHeight="1" x14ac:dyDescent="0.15">
      <c r="A92" s="267" t="s">
        <v>218</v>
      </c>
      <c r="B92" s="267"/>
      <c r="C92" s="264"/>
      <c r="D92" s="267"/>
      <c r="E92" s="267"/>
      <c r="F92" s="305"/>
      <c r="G92" s="345">
        <f>O38+O40+O42</f>
        <v>1092094.1042106559</v>
      </c>
      <c r="H92" s="18"/>
      <c r="I92" s="78"/>
      <c r="J92" s="78"/>
      <c r="K92" s="78"/>
      <c r="L92" s="78"/>
      <c r="M92" s="14"/>
      <c r="N92" s="14"/>
      <c r="O92" s="14"/>
      <c r="P92" s="14"/>
      <c r="Q92" s="14"/>
      <c r="R92" s="14"/>
      <c r="S92" s="14"/>
      <c r="T92" s="14"/>
      <c r="U92" s="14"/>
      <c r="V92" s="14"/>
      <c r="W92" s="14"/>
      <c r="X92" s="14"/>
      <c r="Y92" s="14"/>
      <c r="Z92" s="14"/>
      <c r="AA92" s="14"/>
      <c r="AB92" s="14"/>
      <c r="AC92" s="14"/>
      <c r="AD92" s="14"/>
      <c r="AE92" s="14"/>
      <c r="AF92" s="14"/>
      <c r="AG92" s="14"/>
      <c r="AH92" s="14"/>
      <c r="AI92" s="14"/>
      <c r="AJ92" s="14"/>
    </row>
    <row r="93" spans="1:36" ht="15.75" customHeight="1" x14ac:dyDescent="0.15">
      <c r="A93" s="346"/>
      <c r="B93" s="14"/>
      <c r="C93" s="14"/>
      <c r="D93" s="14"/>
      <c r="F93" s="347"/>
      <c r="G93" s="18"/>
      <c r="H93" s="18"/>
      <c r="I93" s="78"/>
      <c r="J93" s="78"/>
      <c r="K93" s="78"/>
      <c r="L93" s="78"/>
      <c r="M93" s="14"/>
      <c r="N93" s="14"/>
      <c r="O93" s="14"/>
      <c r="P93" s="14"/>
      <c r="Q93" s="14"/>
      <c r="R93" s="14"/>
      <c r="S93" s="14"/>
      <c r="T93" s="14"/>
      <c r="U93" s="14"/>
      <c r="V93" s="14"/>
      <c r="W93" s="14"/>
      <c r="X93" s="14"/>
      <c r="Y93" s="14"/>
      <c r="Z93" s="14"/>
      <c r="AA93" s="14"/>
      <c r="AB93" s="14"/>
      <c r="AC93" s="14"/>
      <c r="AD93" s="14"/>
      <c r="AE93" s="14"/>
      <c r="AF93" s="14"/>
      <c r="AG93" s="14"/>
      <c r="AH93" s="14"/>
      <c r="AI93" s="14"/>
      <c r="AJ93" s="14"/>
    </row>
    <row r="94" spans="1:36" ht="15.75" customHeight="1" x14ac:dyDescent="0.15">
      <c r="A94" s="339" t="s">
        <v>189</v>
      </c>
      <c r="B94" s="303" t="s">
        <v>141</v>
      </c>
      <c r="C94" s="339" t="s">
        <v>185</v>
      </c>
      <c r="D94" s="303" t="s">
        <v>186</v>
      </c>
      <c r="E94" s="303" t="s">
        <v>214</v>
      </c>
      <c r="F94" s="339" t="s">
        <v>84</v>
      </c>
      <c r="G94" s="303" t="s">
        <v>215</v>
      </c>
      <c r="H94" s="348"/>
      <c r="I94" s="349"/>
      <c r="J94" s="25"/>
      <c r="K94" s="348"/>
      <c r="L94" s="78"/>
      <c r="M94" s="14"/>
      <c r="N94" s="14"/>
      <c r="O94" s="14"/>
      <c r="P94" s="14"/>
      <c r="Q94" s="14"/>
      <c r="R94" s="14"/>
      <c r="S94" s="14"/>
      <c r="T94" s="14"/>
      <c r="U94" s="14"/>
      <c r="V94" s="14"/>
      <c r="W94" s="14"/>
      <c r="X94" s="14"/>
      <c r="Y94" s="14"/>
      <c r="Z94" s="14"/>
      <c r="AA94" s="14"/>
      <c r="AB94" s="14"/>
      <c r="AC94" s="14"/>
      <c r="AD94" s="14"/>
      <c r="AE94" s="14"/>
      <c r="AF94" s="14"/>
      <c r="AG94" s="14"/>
      <c r="AH94" s="14"/>
      <c r="AI94" s="14"/>
      <c r="AJ94" s="14"/>
    </row>
    <row r="95" spans="1:36" ht="15.75" customHeight="1" x14ac:dyDescent="0.15">
      <c r="A95" s="267" t="s">
        <v>216</v>
      </c>
      <c r="B95" s="341">
        <f>'Stakeholder tool '!C79</f>
        <v>475200.00000000006</v>
      </c>
      <c r="C95" s="341">
        <f>'Stakeholder tool '!E79</f>
        <v>34155.278110791405</v>
      </c>
      <c r="D95" s="341">
        <f>'Stakeholder tool '!G79</f>
        <v>3662389.2292163977</v>
      </c>
      <c r="E95" s="342">
        <f>Calculation!$B95+Calculation!$C95</f>
        <v>509355.27811079146</v>
      </c>
      <c r="F95" s="341">
        <f>SUM(Calculation!$B95:$D95)</f>
        <v>4171744.5073271892</v>
      </c>
      <c r="G95" s="343">
        <f t="array" ref="G95">IFERROR(INDEX(B95:F95, MATCH('Stakeholder tool '!$C$50, B94:F94, 0)), "No data")</f>
        <v>4171744.5073271892</v>
      </c>
      <c r="H95" s="350"/>
      <c r="I95" s="351"/>
      <c r="J95" s="25"/>
      <c r="K95" s="110"/>
      <c r="L95" s="78"/>
      <c r="M95" s="14"/>
      <c r="N95" s="14"/>
      <c r="O95" s="14"/>
      <c r="P95" s="14"/>
      <c r="Q95" s="14"/>
      <c r="R95" s="14"/>
      <c r="S95" s="14"/>
      <c r="T95" s="14"/>
      <c r="U95" s="14"/>
      <c r="V95" s="14"/>
      <c r="W95" s="14"/>
      <c r="X95" s="14"/>
      <c r="Y95" s="14"/>
      <c r="Z95" s="14"/>
      <c r="AA95" s="14"/>
      <c r="AB95" s="14"/>
      <c r="AC95" s="14"/>
      <c r="AD95" s="14"/>
      <c r="AE95" s="14"/>
      <c r="AF95" s="14"/>
      <c r="AG95" s="14"/>
      <c r="AH95" s="14"/>
      <c r="AI95" s="14"/>
      <c r="AJ95" s="14"/>
    </row>
    <row r="96" spans="1:36" ht="15.75" customHeight="1" x14ac:dyDescent="0.15">
      <c r="A96" s="305" t="s">
        <v>217</v>
      </c>
      <c r="B96" s="352">
        <f>((Calculation!J46+Calculation!K46)/2)*6</f>
        <v>4191000</v>
      </c>
      <c r="C96" s="352">
        <f>((Calculation!J48+Calculation!K48)/2)*6</f>
        <v>1494973.4179897741</v>
      </c>
      <c r="D96" s="352">
        <f>((Calculation!J50+Calculation!K50)/2)*6</f>
        <v>40758151.475917712</v>
      </c>
      <c r="E96" s="353">
        <f>Calculation!$B96+Calculation!$C96</f>
        <v>5685973.4179897737</v>
      </c>
      <c r="F96" s="352">
        <f>SUM(Calculation!$B96:$D96)</f>
        <v>46444124.893907487</v>
      </c>
      <c r="G96" s="352">
        <f t="array" ref="G96">IFERROR(INDEX(B96:F96, MATCH('Stakeholder tool '!$C$33, B94:F94, 0)), "No data")</f>
        <v>46444124.893907487</v>
      </c>
      <c r="H96" s="349"/>
      <c r="I96" s="351"/>
      <c r="J96" s="25"/>
      <c r="K96" s="354"/>
      <c r="L96" s="355"/>
      <c r="M96" s="14"/>
      <c r="N96" s="14"/>
      <c r="O96" s="14"/>
      <c r="P96" s="14"/>
      <c r="Q96" s="14"/>
      <c r="R96" s="14"/>
      <c r="S96" s="14"/>
      <c r="T96" s="14"/>
      <c r="U96" s="14"/>
      <c r="V96" s="14"/>
      <c r="W96" s="14"/>
      <c r="X96" s="14"/>
      <c r="Y96" s="14"/>
      <c r="Z96" s="14"/>
      <c r="AA96" s="14"/>
      <c r="AB96" s="14"/>
      <c r="AC96" s="14"/>
      <c r="AD96" s="14"/>
      <c r="AE96" s="14"/>
      <c r="AF96" s="14"/>
      <c r="AG96" s="14"/>
      <c r="AH96" s="14"/>
      <c r="AI96" s="14"/>
      <c r="AJ96" s="14"/>
    </row>
    <row r="97" spans="1:36" ht="15.75" customHeight="1" x14ac:dyDescent="0.15">
      <c r="A97" s="267" t="s">
        <v>218</v>
      </c>
      <c r="B97" s="267"/>
      <c r="C97" s="267"/>
      <c r="D97" s="267"/>
      <c r="E97" s="264"/>
      <c r="F97" s="267"/>
      <c r="G97" s="356">
        <f>O46+O48+O50</f>
        <v>1092094.1042106559</v>
      </c>
      <c r="H97" s="348"/>
      <c r="I97" s="357"/>
      <c r="J97" s="25"/>
      <c r="K97" s="110"/>
      <c r="L97" s="78"/>
      <c r="M97" s="14"/>
      <c r="N97" s="14"/>
      <c r="O97" s="14"/>
      <c r="P97" s="14"/>
      <c r="Q97" s="14"/>
      <c r="R97" s="14"/>
      <c r="S97" s="14"/>
      <c r="T97" s="14"/>
      <c r="U97" s="14"/>
      <c r="V97" s="14"/>
      <c r="W97" s="14"/>
      <c r="X97" s="14"/>
      <c r="Y97" s="14"/>
      <c r="Z97" s="14"/>
      <c r="AA97" s="14"/>
      <c r="AB97" s="14"/>
      <c r="AC97" s="14"/>
      <c r="AD97" s="14"/>
      <c r="AE97" s="14"/>
      <c r="AF97" s="14"/>
      <c r="AG97" s="14"/>
      <c r="AH97" s="14"/>
      <c r="AI97" s="14"/>
      <c r="AJ97" s="14"/>
    </row>
    <row r="98" spans="1:36" ht="15.75" customHeight="1" x14ac:dyDescent="0.15">
      <c r="A98" s="14"/>
      <c r="B98" s="14"/>
      <c r="C98" s="14"/>
      <c r="D98" s="14"/>
      <c r="F98" s="347"/>
      <c r="G98" s="18"/>
      <c r="H98" s="25"/>
      <c r="I98" s="110"/>
      <c r="J98" s="110"/>
      <c r="K98" s="110"/>
      <c r="L98" s="78"/>
      <c r="M98" s="14"/>
      <c r="N98" s="14"/>
      <c r="O98" s="14"/>
      <c r="P98" s="14"/>
      <c r="Q98" s="14"/>
      <c r="R98" s="14"/>
      <c r="S98" s="14"/>
      <c r="T98" s="14"/>
      <c r="U98" s="14"/>
      <c r="V98" s="14"/>
      <c r="W98" s="14"/>
      <c r="X98" s="14"/>
      <c r="Y98" s="14"/>
      <c r="Z98" s="14"/>
      <c r="AA98" s="14"/>
      <c r="AB98" s="14"/>
      <c r="AC98" s="14"/>
      <c r="AD98" s="14"/>
      <c r="AE98" s="14"/>
      <c r="AF98" s="14"/>
      <c r="AG98" s="14"/>
      <c r="AH98" s="14"/>
      <c r="AI98" s="14"/>
      <c r="AJ98" s="14"/>
    </row>
    <row r="99" spans="1:36" ht="15.75" customHeight="1" x14ac:dyDescent="0.15">
      <c r="A99" s="358" t="s">
        <v>219</v>
      </c>
      <c r="B99" s="359" t="s">
        <v>220</v>
      </c>
      <c r="C99" s="194"/>
      <c r="F99" s="347"/>
      <c r="I99" s="14"/>
      <c r="J99" s="14"/>
      <c r="K99" s="14"/>
      <c r="L99" s="14"/>
      <c r="M99" s="14"/>
      <c r="N99" s="14"/>
      <c r="O99" s="14"/>
      <c r="P99" s="14"/>
      <c r="Q99" s="14"/>
      <c r="R99" s="14"/>
      <c r="S99" s="14"/>
      <c r="T99" s="14"/>
      <c r="U99" s="14"/>
      <c r="V99" s="14"/>
      <c r="W99" s="14"/>
      <c r="X99" s="14"/>
      <c r="Y99" s="14"/>
      <c r="Z99" s="14"/>
      <c r="AA99" s="14"/>
      <c r="AB99" s="14"/>
      <c r="AC99" s="14"/>
      <c r="AD99" s="14"/>
      <c r="AE99" s="14"/>
      <c r="AF99" s="14"/>
      <c r="AG99" s="14"/>
      <c r="AH99" s="14"/>
      <c r="AI99" s="14"/>
      <c r="AJ99" s="14"/>
    </row>
    <row r="100" spans="1:36" ht="15.75" customHeight="1" x14ac:dyDescent="0.2">
      <c r="A100" s="262" t="s">
        <v>221</v>
      </c>
      <c r="B100" s="262">
        <v>20</v>
      </c>
      <c r="C100" s="196"/>
      <c r="F100" s="347"/>
      <c r="I100" s="14"/>
      <c r="J100" s="14"/>
      <c r="K100" s="14"/>
      <c r="L100" s="14"/>
      <c r="M100" s="14"/>
      <c r="N100" s="14"/>
      <c r="O100" s="14"/>
      <c r="P100" s="14"/>
      <c r="Q100" s="14"/>
      <c r="R100" s="14"/>
      <c r="S100" s="14"/>
      <c r="T100" s="14"/>
      <c r="U100" s="14"/>
      <c r="V100" s="14"/>
      <c r="W100" s="14"/>
      <c r="X100" s="14"/>
      <c r="Y100" s="14"/>
      <c r="Z100" s="14"/>
      <c r="AA100" s="14"/>
      <c r="AB100" s="14"/>
      <c r="AC100" s="14"/>
      <c r="AD100" s="14"/>
      <c r="AE100" s="14"/>
      <c r="AF100" s="14"/>
      <c r="AG100" s="14"/>
      <c r="AH100" s="14"/>
      <c r="AI100" s="14"/>
      <c r="AJ100" s="14"/>
    </row>
    <row r="101" spans="1:36" ht="15.75" customHeight="1" x14ac:dyDescent="0.2">
      <c r="A101" s="267" t="s">
        <v>222</v>
      </c>
      <c r="B101" s="267">
        <v>100</v>
      </c>
      <c r="C101" s="196"/>
      <c r="F101" s="347"/>
      <c r="I101" s="14"/>
      <c r="J101" s="14"/>
      <c r="K101" s="14"/>
      <c r="L101" s="14"/>
      <c r="M101" s="14"/>
      <c r="N101" s="14"/>
      <c r="O101" s="14"/>
      <c r="P101" s="14"/>
      <c r="Q101" s="14"/>
      <c r="R101" s="14"/>
      <c r="S101" s="14"/>
      <c r="T101" s="14"/>
      <c r="U101" s="14"/>
      <c r="V101" s="14"/>
      <c r="W101" s="14"/>
      <c r="X101" s="14"/>
      <c r="Y101" s="14"/>
      <c r="Z101" s="14"/>
      <c r="AA101" s="14"/>
      <c r="AB101" s="14"/>
      <c r="AC101" s="14"/>
      <c r="AD101" s="14"/>
      <c r="AE101" s="14"/>
      <c r="AF101" s="14"/>
      <c r="AG101" s="14"/>
      <c r="AH101" s="14"/>
      <c r="AI101" s="14"/>
      <c r="AJ101" s="14"/>
    </row>
    <row r="102" spans="1:36" ht="15.75" customHeight="1" x14ac:dyDescent="0.2">
      <c r="A102" s="360" t="s">
        <v>223</v>
      </c>
      <c r="B102" s="360">
        <v>75</v>
      </c>
      <c r="C102" s="196"/>
      <c r="F102" s="347"/>
      <c r="I102" s="14"/>
      <c r="J102" s="14"/>
      <c r="K102" s="14"/>
      <c r="L102" s="14"/>
      <c r="M102" s="14"/>
      <c r="N102" s="14"/>
      <c r="O102" s="14"/>
      <c r="P102" s="14"/>
      <c r="Q102" s="14"/>
      <c r="R102" s="14"/>
      <c r="S102" s="14"/>
      <c r="T102" s="14"/>
      <c r="U102" s="14"/>
      <c r="V102" s="14"/>
      <c r="W102" s="14"/>
      <c r="X102" s="14"/>
      <c r="Y102" s="14"/>
      <c r="Z102" s="14"/>
      <c r="AA102" s="14"/>
      <c r="AB102" s="14"/>
      <c r="AC102" s="14"/>
      <c r="AD102" s="14"/>
      <c r="AE102" s="14"/>
      <c r="AF102" s="14"/>
      <c r="AG102" s="14"/>
      <c r="AH102" s="14"/>
      <c r="AI102" s="14"/>
      <c r="AJ102" s="14"/>
    </row>
    <row r="103" spans="1:36" ht="15.75" customHeight="1" x14ac:dyDescent="0.2">
      <c r="A103" s="267" t="s">
        <v>224</v>
      </c>
      <c r="B103" s="267">
        <f>MEDIAN(20,160)</f>
        <v>90</v>
      </c>
      <c r="C103" s="196"/>
      <c r="F103" s="347"/>
      <c r="I103" s="14"/>
      <c r="J103" s="14"/>
      <c r="K103" s="14"/>
      <c r="L103" s="14"/>
      <c r="M103" s="14"/>
      <c r="N103" s="14"/>
      <c r="O103" s="14"/>
      <c r="P103" s="14"/>
      <c r="Q103" s="14"/>
      <c r="R103" s="14"/>
      <c r="S103" s="14"/>
      <c r="T103" s="14"/>
      <c r="U103" s="14"/>
      <c r="V103" s="14"/>
      <c r="W103" s="14"/>
      <c r="X103" s="14"/>
      <c r="Y103" s="14"/>
      <c r="Z103" s="14"/>
      <c r="AA103" s="14"/>
      <c r="AB103" s="14"/>
      <c r="AC103" s="14"/>
      <c r="AD103" s="14"/>
      <c r="AE103" s="14"/>
      <c r="AF103" s="14"/>
      <c r="AG103" s="14"/>
      <c r="AH103" s="14"/>
      <c r="AI103" s="14"/>
      <c r="AJ103" s="14"/>
    </row>
    <row r="104" spans="1:36" ht="15.75" customHeight="1" x14ac:dyDescent="0.2">
      <c r="A104" s="360" t="s">
        <v>225</v>
      </c>
      <c r="B104" s="360">
        <v>51</v>
      </c>
      <c r="C104" s="196"/>
      <c r="F104" s="347"/>
      <c r="I104" s="14"/>
      <c r="J104" s="14"/>
      <c r="K104" s="14"/>
      <c r="L104" s="14"/>
      <c r="M104" s="14"/>
      <c r="N104" s="14"/>
      <c r="O104" s="14"/>
      <c r="P104" s="14"/>
      <c r="Q104" s="14"/>
      <c r="R104" s="14"/>
      <c r="S104" s="14"/>
      <c r="T104" s="14"/>
      <c r="U104" s="14"/>
      <c r="V104" s="14"/>
      <c r="W104" s="14"/>
      <c r="X104" s="14"/>
      <c r="Y104" s="14"/>
      <c r="Z104" s="14"/>
      <c r="AA104" s="14"/>
      <c r="AB104" s="14"/>
      <c r="AC104" s="14"/>
      <c r="AD104" s="14"/>
      <c r="AE104" s="14"/>
      <c r="AF104" s="14"/>
      <c r="AG104" s="14"/>
      <c r="AH104" s="14"/>
      <c r="AI104" s="14"/>
      <c r="AJ104" s="14"/>
    </row>
    <row r="105" spans="1:36" ht="15.75" customHeight="1" x14ac:dyDescent="0.2">
      <c r="A105" s="267" t="s">
        <v>226</v>
      </c>
      <c r="B105" s="267">
        <v>135</v>
      </c>
      <c r="C105" s="196"/>
      <c r="F105" s="347"/>
      <c r="I105" s="14"/>
      <c r="J105" s="14"/>
      <c r="K105" s="14"/>
      <c r="L105" s="14"/>
      <c r="M105" s="14"/>
      <c r="N105" s="14"/>
      <c r="O105" s="14"/>
      <c r="P105" s="14"/>
      <c r="Q105" s="14"/>
      <c r="R105" s="14"/>
      <c r="S105" s="14"/>
      <c r="T105" s="14"/>
      <c r="U105" s="14"/>
      <c r="V105" s="14"/>
      <c r="W105" s="14"/>
      <c r="X105" s="14"/>
      <c r="Y105" s="14"/>
      <c r="Z105" s="14"/>
      <c r="AA105" s="14"/>
      <c r="AB105" s="14"/>
      <c r="AC105" s="14"/>
      <c r="AD105" s="14"/>
      <c r="AE105" s="14"/>
      <c r="AF105" s="14"/>
      <c r="AG105" s="14"/>
      <c r="AH105" s="14"/>
      <c r="AI105" s="14"/>
      <c r="AJ105" s="14"/>
    </row>
    <row r="106" spans="1:36" ht="15.75" customHeight="1" x14ac:dyDescent="0.2">
      <c r="A106" s="360" t="s">
        <v>227</v>
      </c>
      <c r="B106" s="360">
        <v>185</v>
      </c>
      <c r="C106" s="196"/>
      <c r="F106" s="347"/>
      <c r="I106" s="14"/>
      <c r="J106" s="14"/>
      <c r="K106" s="14"/>
      <c r="L106" s="14"/>
      <c r="M106" s="14"/>
      <c r="N106" s="14"/>
      <c r="O106" s="14"/>
      <c r="P106" s="14"/>
      <c r="Q106" s="14"/>
      <c r="R106" s="14"/>
      <c r="S106" s="14"/>
      <c r="T106" s="14"/>
      <c r="U106" s="14"/>
      <c r="V106" s="14"/>
      <c r="W106" s="14"/>
      <c r="X106" s="14"/>
      <c r="Y106" s="14"/>
      <c r="Z106" s="14"/>
      <c r="AA106" s="14"/>
      <c r="AB106" s="14"/>
      <c r="AC106" s="14"/>
      <c r="AD106" s="14"/>
      <c r="AE106" s="14"/>
      <c r="AF106" s="14"/>
      <c r="AG106" s="14"/>
      <c r="AH106" s="14"/>
      <c r="AI106" s="14"/>
      <c r="AJ106" s="14"/>
    </row>
    <row r="107" spans="1:36" ht="15.75" customHeight="1" x14ac:dyDescent="0.2">
      <c r="A107" s="267" t="s">
        <v>228</v>
      </c>
      <c r="B107" s="267">
        <v>216</v>
      </c>
      <c r="C107" s="196"/>
      <c r="F107" s="347"/>
      <c r="I107" s="14"/>
      <c r="J107" s="14"/>
      <c r="K107" s="14"/>
      <c r="L107" s="14"/>
      <c r="M107" s="14"/>
      <c r="N107" s="14"/>
      <c r="O107" s="14"/>
      <c r="P107" s="14"/>
      <c r="Q107" s="14"/>
      <c r="R107" s="14"/>
      <c r="S107" s="14"/>
      <c r="T107" s="14"/>
      <c r="U107" s="14"/>
      <c r="V107" s="14"/>
      <c r="W107" s="14"/>
      <c r="X107" s="14"/>
      <c r="Y107" s="14"/>
      <c r="Z107" s="14"/>
      <c r="AA107" s="14"/>
      <c r="AB107" s="14"/>
      <c r="AC107" s="14"/>
      <c r="AD107" s="14"/>
      <c r="AE107" s="14"/>
      <c r="AF107" s="14"/>
      <c r="AG107" s="14"/>
      <c r="AH107" s="14"/>
      <c r="AI107" s="14"/>
      <c r="AJ107" s="14"/>
    </row>
    <row r="108" spans="1:36" ht="15.75" customHeight="1" x14ac:dyDescent="0.2">
      <c r="A108" s="360" t="s">
        <v>229</v>
      </c>
      <c r="B108" s="360">
        <v>278</v>
      </c>
      <c r="C108" s="196"/>
      <c r="F108" s="347"/>
      <c r="I108" s="14"/>
      <c r="J108" s="14"/>
      <c r="K108" s="14"/>
      <c r="L108" s="14"/>
      <c r="M108" s="14"/>
      <c r="N108" s="14"/>
      <c r="O108" s="14"/>
      <c r="P108" s="14"/>
      <c r="Q108" s="14"/>
      <c r="R108" s="14"/>
      <c r="S108" s="14"/>
      <c r="T108" s="14"/>
      <c r="U108" s="14"/>
      <c r="V108" s="14"/>
      <c r="W108" s="14"/>
      <c r="X108" s="14"/>
      <c r="Y108" s="14"/>
      <c r="Z108" s="14"/>
      <c r="AA108" s="14"/>
      <c r="AB108" s="14"/>
      <c r="AC108" s="14"/>
      <c r="AD108" s="14"/>
      <c r="AE108" s="14"/>
      <c r="AF108" s="14"/>
      <c r="AG108" s="14"/>
      <c r="AH108" s="14"/>
      <c r="AI108" s="14"/>
      <c r="AJ108" s="14"/>
    </row>
    <row r="109" spans="1:36" ht="15.75" customHeight="1" x14ac:dyDescent="0.2">
      <c r="A109" s="267" t="s">
        <v>230</v>
      </c>
      <c r="B109" s="267">
        <v>390</v>
      </c>
      <c r="C109" s="196"/>
      <c r="F109" s="347"/>
      <c r="I109" s="14"/>
      <c r="J109" s="14"/>
      <c r="K109" s="14"/>
      <c r="L109" s="14"/>
      <c r="M109" s="14"/>
      <c r="N109" s="14"/>
      <c r="O109" s="14"/>
      <c r="P109" s="14"/>
      <c r="Q109" s="14"/>
      <c r="R109" s="14"/>
      <c r="S109" s="14"/>
      <c r="T109" s="14"/>
      <c r="U109" s="14"/>
      <c r="V109" s="14"/>
      <c r="W109" s="14"/>
      <c r="X109" s="14"/>
      <c r="Y109" s="14"/>
      <c r="Z109" s="14"/>
      <c r="AA109" s="14"/>
      <c r="AB109" s="14"/>
      <c r="AC109" s="14"/>
      <c r="AD109" s="14"/>
      <c r="AE109" s="14"/>
      <c r="AF109" s="14"/>
      <c r="AG109" s="14"/>
      <c r="AH109" s="14"/>
      <c r="AI109" s="14"/>
      <c r="AJ109" s="14"/>
    </row>
    <row r="110" spans="1:36" ht="15.75" customHeight="1" x14ac:dyDescent="0.2">
      <c r="A110" s="360" t="s">
        <v>231</v>
      </c>
      <c r="B110" s="360">
        <v>400</v>
      </c>
      <c r="C110" s="196"/>
      <c r="F110" s="347"/>
      <c r="I110" s="14"/>
      <c r="J110" s="14"/>
      <c r="K110" s="14"/>
      <c r="L110" s="14"/>
      <c r="M110" s="14"/>
      <c r="N110" s="14"/>
      <c r="O110" s="14"/>
      <c r="P110" s="14"/>
      <c r="Q110" s="14"/>
      <c r="R110" s="14"/>
      <c r="S110" s="14"/>
      <c r="T110" s="14"/>
      <c r="U110" s="14"/>
      <c r="V110" s="14"/>
      <c r="W110" s="14"/>
      <c r="X110" s="14"/>
      <c r="Y110" s="14"/>
      <c r="Z110" s="14"/>
      <c r="AA110" s="14"/>
      <c r="AB110" s="14"/>
      <c r="AC110" s="14"/>
      <c r="AD110" s="14"/>
      <c r="AE110" s="14"/>
      <c r="AF110" s="14"/>
      <c r="AG110" s="14"/>
      <c r="AH110" s="14"/>
      <c r="AI110" s="14"/>
      <c r="AJ110" s="14"/>
    </row>
    <row r="111" spans="1:36" ht="15.75" customHeight="1" x14ac:dyDescent="0.2">
      <c r="A111" s="267" t="s">
        <v>232</v>
      </c>
      <c r="B111" s="267">
        <v>200</v>
      </c>
      <c r="C111" s="196"/>
      <c r="D111" s="52"/>
      <c r="F111" s="347"/>
      <c r="H111" s="14"/>
      <c r="I111" s="14"/>
      <c r="J111" s="14"/>
      <c r="K111" s="14"/>
      <c r="L111" s="14"/>
      <c r="M111" s="14"/>
      <c r="N111" s="14"/>
      <c r="O111" s="14"/>
      <c r="P111" s="14"/>
      <c r="Q111" s="14"/>
      <c r="R111" s="14"/>
      <c r="S111" s="14"/>
      <c r="T111" s="14"/>
      <c r="U111" s="14"/>
      <c r="V111" s="14"/>
      <c r="W111" s="14"/>
      <c r="X111" s="14"/>
      <c r="Y111" s="14"/>
      <c r="Z111" s="14"/>
      <c r="AA111" s="14"/>
      <c r="AB111" s="14"/>
      <c r="AC111" s="14"/>
      <c r="AD111" s="14"/>
      <c r="AE111" s="14"/>
      <c r="AF111" s="14"/>
      <c r="AG111" s="14"/>
      <c r="AH111" s="14"/>
      <c r="AI111" s="14"/>
      <c r="AJ111" s="14"/>
    </row>
    <row r="112" spans="1:36" ht="15.75" customHeight="1" x14ac:dyDescent="0.2">
      <c r="A112" s="360" t="s">
        <v>233</v>
      </c>
      <c r="B112" s="360">
        <v>35</v>
      </c>
      <c r="C112" s="196"/>
      <c r="D112" s="52"/>
      <c r="F112" s="347"/>
      <c r="H112" s="14"/>
      <c r="I112" s="14"/>
      <c r="J112" s="14"/>
      <c r="K112" s="14"/>
      <c r="L112" s="14"/>
      <c r="M112" s="14"/>
      <c r="N112" s="14"/>
      <c r="O112" s="14"/>
      <c r="P112" s="14"/>
      <c r="Q112" s="14"/>
      <c r="R112" s="14"/>
      <c r="S112" s="14"/>
      <c r="T112" s="14"/>
      <c r="U112" s="14"/>
      <c r="V112" s="14"/>
      <c r="W112" s="14"/>
      <c r="X112" s="14"/>
      <c r="Y112" s="14"/>
      <c r="Z112" s="14"/>
      <c r="AA112" s="14"/>
      <c r="AB112" s="14"/>
      <c r="AC112" s="14"/>
      <c r="AD112" s="14"/>
      <c r="AE112" s="14"/>
      <c r="AF112" s="14"/>
      <c r="AG112" s="14"/>
      <c r="AH112" s="14"/>
      <c r="AI112" s="14"/>
      <c r="AJ112" s="14"/>
    </row>
    <row r="113" spans="1:36" ht="15.75" customHeight="1" x14ac:dyDescent="0.2">
      <c r="A113" s="267" t="s">
        <v>234</v>
      </c>
      <c r="B113" s="267">
        <v>33</v>
      </c>
      <c r="C113" s="196"/>
      <c r="D113" s="52"/>
      <c r="F113" s="347"/>
      <c r="H113" s="14"/>
      <c r="I113" s="14"/>
      <c r="J113" s="14"/>
      <c r="K113" s="14"/>
      <c r="L113" s="14"/>
      <c r="M113" s="14"/>
      <c r="N113" s="14"/>
      <c r="O113" s="14"/>
      <c r="P113" s="14"/>
      <c r="Q113" s="14"/>
      <c r="R113" s="14"/>
      <c r="S113" s="14"/>
      <c r="T113" s="14"/>
      <c r="U113" s="14"/>
      <c r="V113" s="14"/>
      <c r="W113" s="14"/>
      <c r="X113" s="14"/>
      <c r="Y113" s="14"/>
      <c r="Z113" s="14"/>
      <c r="AA113" s="14"/>
      <c r="AB113" s="14"/>
      <c r="AC113" s="14"/>
      <c r="AD113" s="14"/>
      <c r="AE113" s="14"/>
      <c r="AF113" s="14"/>
      <c r="AG113" s="14"/>
      <c r="AH113" s="14"/>
      <c r="AI113" s="14"/>
      <c r="AJ113" s="14"/>
    </row>
    <row r="114" spans="1:36" ht="15.75" customHeight="1" x14ac:dyDescent="0.2">
      <c r="A114" s="360" t="s">
        <v>235</v>
      </c>
      <c r="B114" s="360">
        <v>15</v>
      </c>
      <c r="C114" s="196"/>
      <c r="D114" s="52"/>
      <c r="F114" s="347"/>
      <c r="H114" s="14"/>
      <c r="I114" s="14"/>
      <c r="J114" s="14"/>
      <c r="K114" s="14"/>
      <c r="L114" s="14"/>
      <c r="M114" s="14"/>
      <c r="N114" s="14"/>
      <c r="O114" s="14"/>
      <c r="P114" s="14"/>
      <c r="Q114" s="14"/>
      <c r="R114" s="14"/>
      <c r="S114" s="14"/>
      <c r="T114" s="14"/>
      <c r="U114" s="14"/>
      <c r="V114" s="14"/>
      <c r="W114" s="14"/>
      <c r="X114" s="14"/>
      <c r="Y114" s="14"/>
      <c r="Z114" s="14"/>
      <c r="AA114" s="14"/>
      <c r="AB114" s="14"/>
      <c r="AC114" s="14"/>
      <c r="AD114" s="14"/>
      <c r="AE114" s="14"/>
      <c r="AF114" s="14"/>
      <c r="AG114" s="14"/>
      <c r="AH114" s="14"/>
      <c r="AI114" s="14"/>
      <c r="AJ114" s="14"/>
    </row>
    <row r="115" spans="1:36" ht="15.75" customHeight="1" x14ac:dyDescent="0.2">
      <c r="A115" s="267" t="s">
        <v>236</v>
      </c>
      <c r="B115" s="267">
        <v>100</v>
      </c>
      <c r="C115" s="196"/>
      <c r="D115" s="52"/>
      <c r="F115" s="347"/>
      <c r="H115" s="14"/>
      <c r="I115" s="14"/>
      <c r="J115" s="14"/>
      <c r="K115" s="14"/>
      <c r="L115" s="14"/>
      <c r="M115" s="14"/>
      <c r="N115" s="14"/>
      <c r="O115" s="14"/>
      <c r="P115" s="14"/>
      <c r="Q115" s="14"/>
      <c r="R115" s="14"/>
      <c r="S115" s="14"/>
      <c r="T115" s="14"/>
      <c r="U115" s="14"/>
      <c r="V115" s="14"/>
      <c r="W115" s="14"/>
      <c r="X115" s="14"/>
      <c r="Y115" s="14"/>
      <c r="Z115" s="14"/>
      <c r="AA115" s="14"/>
      <c r="AB115" s="14"/>
      <c r="AC115" s="14"/>
      <c r="AD115" s="14"/>
      <c r="AE115" s="14"/>
      <c r="AF115" s="14"/>
      <c r="AG115" s="14"/>
      <c r="AH115" s="14"/>
      <c r="AI115" s="14"/>
      <c r="AJ115" s="14"/>
    </row>
    <row r="116" spans="1:36" ht="15.75" customHeight="1" x14ac:dyDescent="0.2">
      <c r="A116" s="360" t="s">
        <v>237</v>
      </c>
      <c r="B116" s="360">
        <v>10</v>
      </c>
      <c r="C116" s="196"/>
      <c r="D116" s="52"/>
      <c r="F116" s="347"/>
      <c r="H116" s="14"/>
      <c r="I116" s="14"/>
      <c r="J116" s="14"/>
      <c r="K116" s="14"/>
      <c r="L116" s="14"/>
      <c r="M116" s="14"/>
      <c r="N116" s="14"/>
      <c r="O116" s="14"/>
      <c r="P116" s="14"/>
      <c r="Q116" s="14"/>
      <c r="R116" s="14"/>
      <c r="S116" s="14"/>
      <c r="T116" s="14"/>
      <c r="U116" s="14"/>
      <c r="V116" s="14"/>
      <c r="W116" s="14"/>
      <c r="X116" s="14"/>
      <c r="Y116" s="14"/>
      <c r="Z116" s="14"/>
      <c r="AA116" s="14"/>
      <c r="AB116" s="14"/>
      <c r="AC116" s="14"/>
      <c r="AD116" s="14"/>
      <c r="AE116" s="14"/>
      <c r="AF116" s="14"/>
      <c r="AG116" s="14"/>
      <c r="AH116" s="14"/>
      <c r="AI116" s="14"/>
      <c r="AJ116" s="14"/>
    </row>
    <row r="117" spans="1:36" ht="15.75" customHeight="1" x14ac:dyDescent="0.15">
      <c r="H117" s="14"/>
      <c r="I117" s="14"/>
      <c r="J117" s="14"/>
      <c r="K117" s="14"/>
      <c r="L117" s="14"/>
      <c r="M117" s="14"/>
      <c r="N117" s="14"/>
      <c r="O117" s="14"/>
      <c r="P117" s="14"/>
      <c r="Q117" s="14"/>
      <c r="R117" s="14"/>
      <c r="S117" s="14"/>
      <c r="T117" s="14"/>
      <c r="U117" s="14"/>
      <c r="V117" s="14"/>
      <c r="W117" s="14"/>
      <c r="X117" s="14"/>
      <c r="Y117" s="14"/>
      <c r="Z117" s="14"/>
      <c r="AA117" s="14"/>
      <c r="AB117" s="14"/>
      <c r="AC117" s="14"/>
      <c r="AD117" s="14"/>
      <c r="AE117" s="14"/>
      <c r="AF117" s="14"/>
      <c r="AG117" s="14"/>
      <c r="AH117" s="14"/>
      <c r="AI117" s="14"/>
      <c r="AJ117" s="14"/>
    </row>
    <row r="118" spans="1:36" ht="15.75" customHeight="1" x14ac:dyDescent="0.15">
      <c r="A118" s="14"/>
      <c r="B118" s="14"/>
      <c r="C118" s="14"/>
      <c r="D118" s="14"/>
      <c r="E118" s="14"/>
      <c r="F118" s="14"/>
      <c r="G118" s="14"/>
      <c r="H118" s="14"/>
      <c r="I118" s="14"/>
      <c r="J118" s="14"/>
      <c r="K118" s="14"/>
      <c r="L118" s="14"/>
      <c r="M118" s="14"/>
      <c r="N118" s="14"/>
      <c r="O118" s="14"/>
      <c r="P118" s="14"/>
      <c r="Q118" s="14"/>
      <c r="R118" s="14"/>
      <c r="S118" s="14"/>
      <c r="T118" s="14"/>
      <c r="U118" s="14"/>
      <c r="V118" s="14"/>
      <c r="W118" s="14"/>
      <c r="X118" s="14"/>
      <c r="Y118" s="14"/>
      <c r="Z118" s="14"/>
      <c r="AA118" s="14"/>
      <c r="AB118" s="14"/>
      <c r="AC118" s="14"/>
      <c r="AD118" s="14"/>
      <c r="AE118" s="14"/>
      <c r="AF118" s="14"/>
      <c r="AG118" s="14"/>
      <c r="AH118" s="14"/>
      <c r="AI118" s="14"/>
      <c r="AJ118" s="14"/>
    </row>
    <row r="119" spans="1:36" ht="15.75" customHeight="1" x14ac:dyDescent="0.15">
      <c r="A119" s="14" t="s">
        <v>238</v>
      </c>
      <c r="F119" s="14"/>
      <c r="G119" s="14"/>
      <c r="H119" s="14"/>
      <c r="I119" s="14"/>
      <c r="J119" s="14"/>
      <c r="K119" s="14"/>
      <c r="L119" s="14"/>
      <c r="M119" s="14"/>
      <c r="N119" s="14"/>
      <c r="O119" s="14"/>
      <c r="P119" s="14"/>
      <c r="Q119" s="14"/>
      <c r="R119" s="14"/>
      <c r="S119" s="14"/>
      <c r="T119" s="14"/>
      <c r="U119" s="14"/>
      <c r="V119" s="14"/>
      <c r="W119" s="14"/>
      <c r="X119" s="14"/>
      <c r="Y119" s="14"/>
      <c r="Z119" s="14"/>
      <c r="AA119" s="14"/>
      <c r="AB119" s="14"/>
      <c r="AC119" s="14"/>
      <c r="AD119" s="14"/>
      <c r="AE119" s="14"/>
      <c r="AF119" s="14"/>
      <c r="AG119" s="14"/>
      <c r="AH119" s="14"/>
      <c r="AI119" s="14"/>
      <c r="AJ119" s="14"/>
    </row>
    <row r="120" spans="1:36" ht="15.75" customHeight="1" x14ac:dyDescent="0.15">
      <c r="A120" s="259" t="s">
        <v>183</v>
      </c>
      <c r="B120" s="308"/>
      <c r="C120" s="308"/>
      <c r="D120" s="308"/>
      <c r="E120" s="308"/>
      <c r="F120" s="14"/>
      <c r="G120" s="14"/>
      <c r="H120" s="14"/>
      <c r="I120" s="14"/>
      <c r="J120" s="14"/>
      <c r="K120" s="14"/>
      <c r="L120" s="14"/>
      <c r="M120" s="14"/>
      <c r="N120" s="14"/>
      <c r="O120" s="14"/>
      <c r="P120" s="14"/>
      <c r="Q120" s="14"/>
      <c r="R120" s="14"/>
      <c r="S120" s="14"/>
      <c r="T120" s="14"/>
      <c r="U120" s="14"/>
      <c r="V120" s="14"/>
      <c r="W120" s="14"/>
      <c r="X120" s="14"/>
      <c r="Y120" s="14"/>
      <c r="Z120" s="14"/>
      <c r="AA120" s="14"/>
      <c r="AB120" s="14"/>
      <c r="AC120" s="14"/>
      <c r="AD120" s="14"/>
      <c r="AE120" s="14"/>
      <c r="AF120" s="14"/>
      <c r="AG120" s="14"/>
      <c r="AH120" s="14"/>
      <c r="AI120" s="14"/>
      <c r="AJ120" s="14"/>
    </row>
    <row r="121" spans="1:36" ht="15.75" customHeight="1" x14ac:dyDescent="0.15">
      <c r="A121" s="361"/>
      <c r="B121" s="339">
        <v>2035</v>
      </c>
      <c r="C121" s="339">
        <v>2040</v>
      </c>
      <c r="D121" s="339">
        <v>2045</v>
      </c>
      <c r="E121" s="339">
        <v>2050</v>
      </c>
      <c r="F121" s="14"/>
      <c r="G121" s="14"/>
      <c r="H121" s="14"/>
      <c r="I121" s="14"/>
      <c r="J121" s="14"/>
      <c r="K121" s="14"/>
      <c r="L121" s="14"/>
      <c r="M121" s="14"/>
      <c r="N121" s="14"/>
      <c r="O121" s="14"/>
      <c r="P121" s="14"/>
      <c r="Q121" s="14"/>
      <c r="R121" s="14"/>
      <c r="S121" s="14"/>
      <c r="T121" s="14"/>
      <c r="U121" s="14"/>
      <c r="V121" s="14"/>
      <c r="W121" s="14"/>
      <c r="X121" s="14"/>
      <c r="Y121" s="14"/>
      <c r="Z121" s="14"/>
      <c r="AA121" s="14"/>
      <c r="AB121" s="14"/>
      <c r="AC121" s="14"/>
      <c r="AD121" s="14"/>
      <c r="AE121" s="14"/>
      <c r="AF121" s="14"/>
      <c r="AG121" s="14"/>
      <c r="AH121" s="14"/>
      <c r="AI121" s="14"/>
      <c r="AJ121" s="14"/>
    </row>
    <row r="122" spans="1:36" ht="15.75" customHeight="1" x14ac:dyDescent="0.15">
      <c r="A122" s="362" t="s">
        <v>141</v>
      </c>
      <c r="B122" s="363">
        <f t="shared" ref="B122:E122" si="20">L38</f>
        <v>475200.00000000006</v>
      </c>
      <c r="C122" s="363">
        <f t="shared" si="20"/>
        <v>237600.00000000003</v>
      </c>
      <c r="D122" s="363">
        <f t="shared" si="20"/>
        <v>193599.99999999997</v>
      </c>
      <c r="E122" s="363">
        <f t="shared" si="20"/>
        <v>44000.000000000036</v>
      </c>
      <c r="F122" s="14"/>
      <c r="G122" s="14"/>
      <c r="H122" s="14"/>
      <c r="I122" s="14"/>
      <c r="J122" s="14"/>
      <c r="K122" s="14"/>
      <c r="L122" s="14"/>
      <c r="M122" s="14"/>
      <c r="N122" s="14"/>
      <c r="O122" s="14"/>
      <c r="P122" s="14"/>
      <c r="Q122" s="14"/>
      <c r="R122" s="14"/>
      <c r="S122" s="14"/>
      <c r="T122" s="14"/>
      <c r="U122" s="14"/>
      <c r="V122" s="14"/>
      <c r="W122" s="14"/>
      <c r="X122" s="14"/>
      <c r="Y122" s="14"/>
      <c r="Z122" s="14"/>
      <c r="AA122" s="14"/>
      <c r="AB122" s="14"/>
      <c r="AC122" s="14"/>
      <c r="AD122" s="14"/>
      <c r="AE122" s="14"/>
      <c r="AF122" s="14"/>
      <c r="AG122" s="14"/>
      <c r="AH122" s="14"/>
      <c r="AI122" s="14"/>
      <c r="AJ122" s="14"/>
    </row>
    <row r="123" spans="1:36" ht="15.75" customHeight="1" x14ac:dyDescent="0.15">
      <c r="A123" s="364" t="s">
        <v>185</v>
      </c>
      <c r="B123" s="318">
        <f t="shared" ref="B123:E123" si="21">L40</f>
        <v>34155.278110791405</v>
      </c>
      <c r="C123" s="318">
        <f t="shared" si="21"/>
        <v>10438.111617665871</v>
      </c>
      <c r="D123" s="318">
        <f t="shared" si="21"/>
        <v>7123.8716321102302</v>
      </c>
      <c r="E123" s="318">
        <f t="shared" si="21"/>
        <v>4573.6511800668022</v>
      </c>
      <c r="F123" s="14"/>
      <c r="G123" s="14"/>
      <c r="H123" s="14"/>
      <c r="I123" s="14"/>
      <c r="J123" s="14"/>
      <c r="K123" s="14"/>
      <c r="L123" s="14"/>
      <c r="M123" s="14"/>
      <c r="N123" s="14"/>
      <c r="O123" s="14"/>
      <c r="P123" s="14"/>
      <c r="Q123" s="14"/>
      <c r="R123" s="14"/>
      <c r="S123" s="14"/>
      <c r="T123" s="14"/>
      <c r="U123" s="14"/>
      <c r="V123" s="14"/>
      <c r="W123" s="14"/>
      <c r="X123" s="14"/>
      <c r="Y123" s="14"/>
      <c r="Z123" s="14"/>
      <c r="AA123" s="14"/>
      <c r="AB123" s="14"/>
      <c r="AC123" s="14"/>
      <c r="AD123" s="14"/>
      <c r="AE123" s="14"/>
      <c r="AF123" s="14"/>
      <c r="AG123" s="14"/>
      <c r="AH123" s="14"/>
      <c r="AI123" s="14"/>
      <c r="AJ123" s="14"/>
    </row>
    <row r="124" spans="1:36" ht="15.75" customHeight="1" x14ac:dyDescent="0.15">
      <c r="A124" s="362" t="s">
        <v>186</v>
      </c>
      <c r="B124" s="363">
        <f t="shared" ref="B124:E124" si="22">L42</f>
        <v>3662389.2292163977</v>
      </c>
      <c r="C124" s="363">
        <f t="shared" si="22"/>
        <v>2388267.9228748409</v>
      </c>
      <c r="D124" s="363">
        <f t="shared" si="22"/>
        <v>1590781.290945953</v>
      </c>
      <c r="E124" s="363">
        <f t="shared" si="22"/>
        <v>1043520.4530305892</v>
      </c>
      <c r="F124" s="14"/>
      <c r="G124" s="14"/>
      <c r="H124" s="14"/>
      <c r="I124" s="14"/>
      <c r="J124" s="14"/>
      <c r="K124" s="14"/>
      <c r="L124" s="14"/>
      <c r="M124" s="14"/>
      <c r="N124" s="14"/>
      <c r="O124" s="14"/>
      <c r="P124" s="14"/>
      <c r="Q124" s="14"/>
      <c r="R124" s="14"/>
      <c r="S124" s="14"/>
      <c r="T124" s="14"/>
      <c r="U124" s="14"/>
      <c r="V124" s="14"/>
      <c r="W124" s="14"/>
      <c r="X124" s="14"/>
      <c r="Y124" s="14"/>
      <c r="Z124" s="14"/>
      <c r="AA124" s="14"/>
      <c r="AB124" s="14"/>
      <c r="AC124" s="14"/>
      <c r="AD124" s="14"/>
      <c r="AE124" s="14"/>
      <c r="AF124" s="14"/>
      <c r="AG124" s="14"/>
      <c r="AH124" s="14"/>
      <c r="AI124" s="14"/>
      <c r="AJ124" s="14"/>
    </row>
    <row r="125" spans="1:36" ht="15.75" customHeight="1" x14ac:dyDescent="0.15">
      <c r="A125" s="362" t="s">
        <v>214</v>
      </c>
      <c r="B125" s="318">
        <f t="shared" ref="B125:E125" si="23">B122+B123</f>
        <v>509355.27811079146</v>
      </c>
      <c r="C125" s="318">
        <f t="shared" si="23"/>
        <v>248038.11161766591</v>
      </c>
      <c r="D125" s="318">
        <f t="shared" si="23"/>
        <v>200723.87163211021</v>
      </c>
      <c r="E125" s="318">
        <f t="shared" si="23"/>
        <v>48573.651180066838</v>
      </c>
      <c r="F125" s="14"/>
      <c r="G125" s="14"/>
      <c r="H125" s="14"/>
      <c r="I125" s="14"/>
      <c r="J125" s="14"/>
      <c r="K125" s="14"/>
      <c r="L125" s="14"/>
      <c r="M125" s="14"/>
      <c r="N125" s="14"/>
      <c r="O125" s="14"/>
      <c r="P125" s="14"/>
      <c r="Q125" s="14"/>
      <c r="R125" s="14"/>
      <c r="S125" s="14"/>
      <c r="T125" s="14"/>
      <c r="U125" s="14"/>
      <c r="V125" s="14"/>
      <c r="W125" s="14"/>
      <c r="X125" s="14"/>
      <c r="Y125" s="14"/>
      <c r="Z125" s="14"/>
      <c r="AA125" s="14"/>
      <c r="AB125" s="14"/>
      <c r="AC125" s="14"/>
      <c r="AD125" s="14"/>
      <c r="AE125" s="14"/>
      <c r="AF125" s="14"/>
      <c r="AG125" s="14"/>
      <c r="AH125" s="14"/>
      <c r="AI125" s="14"/>
      <c r="AJ125" s="14"/>
    </row>
    <row r="126" spans="1:36" ht="15.75" customHeight="1" x14ac:dyDescent="0.15">
      <c r="A126" s="362" t="s">
        <v>84</v>
      </c>
      <c r="B126" s="363">
        <f t="shared" ref="B126:E126" si="24">SUM(B122:B124)</f>
        <v>4171744.5073271892</v>
      </c>
      <c r="C126" s="363">
        <f t="shared" si="24"/>
        <v>2636306.0344925066</v>
      </c>
      <c r="D126" s="363">
        <f t="shared" si="24"/>
        <v>1791505.1625780631</v>
      </c>
      <c r="E126" s="363">
        <f t="shared" si="24"/>
        <v>1092094.1042106559</v>
      </c>
      <c r="F126" s="14"/>
      <c r="G126" s="14"/>
      <c r="H126" s="14"/>
      <c r="I126" s="14"/>
      <c r="J126" s="14"/>
      <c r="K126" s="14"/>
      <c r="L126" s="14"/>
      <c r="M126" s="14"/>
      <c r="N126" s="14"/>
      <c r="O126" s="14"/>
      <c r="P126" s="14"/>
      <c r="Q126" s="14"/>
      <c r="R126" s="14"/>
      <c r="S126" s="14"/>
      <c r="T126" s="14"/>
      <c r="U126" s="14"/>
      <c r="V126" s="14"/>
      <c r="W126" s="14"/>
      <c r="X126" s="14"/>
      <c r="Y126" s="14"/>
      <c r="Z126" s="14"/>
      <c r="AA126" s="14"/>
      <c r="AB126" s="14"/>
      <c r="AC126" s="14"/>
      <c r="AD126" s="14"/>
      <c r="AE126" s="14"/>
      <c r="AF126" s="14"/>
      <c r="AG126" s="14"/>
      <c r="AH126" s="14"/>
      <c r="AI126" s="14"/>
      <c r="AJ126" s="14"/>
    </row>
    <row r="127" spans="1:36" ht="15.75" customHeight="1" x14ac:dyDescent="0.15">
      <c r="A127" s="364" t="s">
        <v>215</v>
      </c>
      <c r="B127" s="318">
        <f t="array" ref="B127">IFERROR(INDEX(B122:B126, MATCH('Company tool '!C49, A122:A126, 0)), "No data")</f>
        <v>4171744.5073271892</v>
      </c>
      <c r="C127" s="318">
        <f t="array" ref="C127">IFERROR(INDEX(C122:C126, MATCH('Company tool '!C49, A122:A126, 0)), "No data")</f>
        <v>2636306.0344925066</v>
      </c>
      <c r="D127" s="318">
        <f t="array" ref="D127">IFERROR(INDEX(D122:D126, MATCH('Company tool '!C49, A122:A126, 0)), "No data")</f>
        <v>1791505.1625780631</v>
      </c>
      <c r="E127" s="318">
        <f t="array" ref="E127">IFERROR(INDEX(E122:E126, MATCH('Company tool '!C49, A122:A126, 0)), "No data")</f>
        <v>1092094.1042106559</v>
      </c>
      <c r="F127" s="14"/>
      <c r="G127" s="14"/>
      <c r="H127" s="14"/>
      <c r="I127" s="14"/>
      <c r="J127" s="14"/>
      <c r="K127" s="14"/>
      <c r="L127" s="14"/>
      <c r="M127" s="14"/>
      <c r="N127" s="14"/>
      <c r="O127" s="14"/>
      <c r="P127" s="14"/>
      <c r="Q127" s="14"/>
      <c r="R127" s="14"/>
      <c r="S127" s="14"/>
    </row>
    <row r="128" spans="1:36" ht="15.75" customHeight="1" x14ac:dyDescent="0.15">
      <c r="F128" s="14"/>
      <c r="G128" s="14"/>
      <c r="H128" s="14"/>
      <c r="I128" s="14"/>
      <c r="J128" s="14"/>
      <c r="K128" s="14"/>
      <c r="L128" s="14"/>
      <c r="M128" s="14"/>
      <c r="N128" s="14"/>
      <c r="O128" s="14"/>
      <c r="P128" s="14"/>
      <c r="Q128" s="14"/>
      <c r="R128" s="14"/>
      <c r="S128" s="14"/>
      <c r="T128" s="14"/>
      <c r="U128" s="14"/>
      <c r="V128" s="14"/>
      <c r="W128" s="14"/>
      <c r="X128" s="14"/>
      <c r="Y128" s="14"/>
      <c r="Z128" s="14"/>
      <c r="AA128" s="14"/>
      <c r="AB128" s="14"/>
      <c r="AC128" s="14"/>
      <c r="AD128" s="14"/>
      <c r="AE128" s="14"/>
      <c r="AF128" s="14"/>
      <c r="AG128" s="14"/>
      <c r="AH128" s="14"/>
      <c r="AI128" s="14"/>
      <c r="AJ128" s="14"/>
    </row>
    <row r="129" spans="1:36" ht="15.75" customHeight="1" x14ac:dyDescent="0.15">
      <c r="A129" s="304" t="s">
        <v>189</v>
      </c>
      <c r="B129" s="304"/>
      <c r="C129" s="304"/>
      <c r="D129" s="304"/>
      <c r="E129" s="304"/>
      <c r="F129" s="14"/>
      <c r="G129" s="14"/>
      <c r="H129" s="14"/>
      <c r="I129" s="14"/>
      <c r="J129" s="14"/>
      <c r="K129" s="14"/>
      <c r="L129" s="14"/>
      <c r="M129" s="14"/>
      <c r="N129" s="14"/>
      <c r="O129" s="14"/>
      <c r="P129" s="14"/>
      <c r="Q129" s="14"/>
      <c r="R129" s="14"/>
      <c r="S129" s="14"/>
      <c r="T129" s="326"/>
      <c r="V129" s="326"/>
      <c r="X129" s="326"/>
      <c r="Z129" s="300"/>
      <c r="AB129" s="300"/>
      <c r="AD129" s="300"/>
      <c r="AF129" s="300"/>
      <c r="AH129" s="14"/>
      <c r="AI129" s="14"/>
      <c r="AJ129" s="14"/>
    </row>
    <row r="130" spans="1:36" ht="15.75" customHeight="1" x14ac:dyDescent="0.15">
      <c r="A130" s="362" t="s">
        <v>141</v>
      </c>
      <c r="B130" s="363">
        <f t="shared" ref="B130:E130" si="25">L46</f>
        <v>475200.00000000006</v>
      </c>
      <c r="C130" s="363">
        <f t="shared" si="25"/>
        <v>237600.00000000003</v>
      </c>
      <c r="D130" s="363">
        <f t="shared" si="25"/>
        <v>193599.99999999997</v>
      </c>
      <c r="E130" s="363">
        <f t="shared" si="25"/>
        <v>44000.000000000036</v>
      </c>
      <c r="F130" s="14"/>
      <c r="G130" s="14"/>
      <c r="H130" s="14"/>
      <c r="I130" s="14"/>
      <c r="J130" s="14"/>
      <c r="K130" s="14"/>
      <c r="L130" s="14"/>
      <c r="M130" s="14"/>
      <c r="N130" s="14"/>
      <c r="O130" s="14"/>
      <c r="P130" s="14"/>
      <c r="Q130" s="14"/>
      <c r="R130" s="14"/>
      <c r="S130" s="14"/>
      <c r="T130" s="365"/>
      <c r="V130" s="365"/>
      <c r="X130" s="365"/>
      <c r="Z130" s="365"/>
      <c r="AB130" s="365"/>
      <c r="AD130" s="365"/>
      <c r="AF130" s="365"/>
      <c r="AH130" s="14"/>
      <c r="AI130" s="14"/>
      <c r="AJ130" s="14"/>
    </row>
    <row r="131" spans="1:36" ht="15.75" customHeight="1" x14ac:dyDescent="0.15">
      <c r="A131" s="364" t="s">
        <v>185</v>
      </c>
      <c r="B131" s="318">
        <f t="shared" ref="B131:E131" si="26">L48</f>
        <v>34155.278110791405</v>
      </c>
      <c r="C131" s="318">
        <f t="shared" si="26"/>
        <v>10438.111617665871</v>
      </c>
      <c r="D131" s="318">
        <f t="shared" si="26"/>
        <v>7123.8716321102302</v>
      </c>
      <c r="E131" s="318">
        <f t="shared" si="26"/>
        <v>4573.6511800668022</v>
      </c>
      <c r="F131" s="14"/>
      <c r="G131" s="14"/>
      <c r="H131" s="14"/>
      <c r="I131" s="14"/>
      <c r="J131" s="14"/>
      <c r="K131" s="14"/>
      <c r="L131" s="14"/>
      <c r="M131" s="14"/>
      <c r="N131" s="14"/>
      <c r="O131" s="14"/>
      <c r="P131" s="14"/>
      <c r="Q131" s="14"/>
      <c r="R131" s="14"/>
      <c r="S131" s="14"/>
      <c r="T131" s="170"/>
      <c r="V131" s="170"/>
      <c r="X131" s="170"/>
      <c r="Z131" s="170"/>
      <c r="AB131" s="170"/>
      <c r="AD131" s="170"/>
      <c r="AF131" s="170"/>
      <c r="AH131" s="14"/>
      <c r="AI131" s="14"/>
      <c r="AJ131" s="14"/>
    </row>
    <row r="132" spans="1:36" ht="15.75" customHeight="1" x14ac:dyDescent="0.15">
      <c r="A132" s="362" t="s">
        <v>186</v>
      </c>
      <c r="B132" s="363">
        <f t="shared" ref="B132:E132" si="27">L50</f>
        <v>3662389.2292163977</v>
      </c>
      <c r="C132" s="363">
        <f t="shared" si="27"/>
        <v>2388267.9228748409</v>
      </c>
      <c r="D132" s="363">
        <f t="shared" si="27"/>
        <v>1590781.290945953</v>
      </c>
      <c r="E132" s="363">
        <f t="shared" si="27"/>
        <v>1043520.4530305892</v>
      </c>
      <c r="F132" s="14"/>
      <c r="G132" s="14"/>
      <c r="H132" s="14"/>
      <c r="I132" s="14"/>
      <c r="J132" s="14"/>
      <c r="K132" s="14"/>
      <c r="L132" s="14"/>
      <c r="M132" s="14"/>
      <c r="N132" s="14"/>
      <c r="O132" s="14"/>
      <c r="P132" s="14"/>
      <c r="Q132" s="14"/>
      <c r="R132" s="14"/>
      <c r="S132" s="14"/>
      <c r="T132" s="170"/>
      <c r="V132" s="170"/>
      <c r="X132" s="170"/>
      <c r="Z132" s="170"/>
      <c r="AB132" s="170"/>
      <c r="AD132" s="170"/>
      <c r="AF132" s="170"/>
      <c r="AH132" s="14"/>
      <c r="AI132" s="14"/>
      <c r="AJ132" s="14"/>
    </row>
    <row r="133" spans="1:36" ht="15.75" customHeight="1" x14ac:dyDescent="0.15">
      <c r="A133" s="362" t="s">
        <v>214</v>
      </c>
      <c r="B133" s="318">
        <f t="shared" ref="B133:E133" si="28">B130+B131</f>
        <v>509355.27811079146</v>
      </c>
      <c r="C133" s="318">
        <f t="shared" si="28"/>
        <v>248038.11161766591</v>
      </c>
      <c r="D133" s="318">
        <f t="shared" si="28"/>
        <v>200723.87163211021</v>
      </c>
      <c r="E133" s="318">
        <f t="shared" si="28"/>
        <v>48573.651180066838</v>
      </c>
      <c r="F133" s="14"/>
      <c r="G133" s="14"/>
      <c r="H133" s="14"/>
      <c r="I133" s="14"/>
      <c r="J133" s="14"/>
      <c r="K133" s="14"/>
      <c r="L133" s="14"/>
      <c r="M133" s="14"/>
      <c r="N133" s="14"/>
      <c r="O133" s="14"/>
      <c r="P133" s="14"/>
      <c r="Q133" s="14"/>
      <c r="R133" s="14"/>
      <c r="S133" s="14"/>
      <c r="T133" s="365"/>
      <c r="V133" s="365"/>
      <c r="X133" s="365"/>
      <c r="Z133" s="365"/>
      <c r="AB133" s="365"/>
      <c r="AD133" s="365"/>
      <c r="AF133" s="365"/>
      <c r="AH133" s="14"/>
      <c r="AI133" s="14"/>
      <c r="AJ133" s="14"/>
    </row>
    <row r="134" spans="1:36" ht="15.75" customHeight="1" x14ac:dyDescent="0.15">
      <c r="A134" s="362" t="s">
        <v>84</v>
      </c>
      <c r="B134" s="363">
        <f t="shared" ref="B134:E134" si="29">SUM(B130:B132)</f>
        <v>4171744.5073271892</v>
      </c>
      <c r="C134" s="363">
        <f t="shared" si="29"/>
        <v>2636306.0344925066</v>
      </c>
      <c r="D134" s="363">
        <f t="shared" si="29"/>
        <v>1791505.1625780631</v>
      </c>
      <c r="E134" s="363">
        <f t="shared" si="29"/>
        <v>1092094.1042106559</v>
      </c>
      <c r="F134" s="14"/>
      <c r="G134" s="14"/>
      <c r="H134" s="14"/>
      <c r="I134" s="14"/>
      <c r="J134" s="14"/>
      <c r="K134" s="14"/>
      <c r="L134" s="14"/>
      <c r="M134" s="14"/>
      <c r="N134" s="14"/>
      <c r="O134" s="14"/>
      <c r="P134" s="14"/>
      <c r="Q134" s="14"/>
      <c r="R134" s="14"/>
      <c r="S134" s="14"/>
      <c r="T134" s="366"/>
      <c r="V134" s="366"/>
      <c r="X134" s="366"/>
      <c r="Z134" s="366"/>
      <c r="AB134" s="366"/>
      <c r="AD134" s="366"/>
      <c r="AF134" s="366"/>
      <c r="AH134" s="14"/>
      <c r="AI134" s="14"/>
      <c r="AJ134" s="14"/>
    </row>
    <row r="135" spans="1:36" ht="15.75" customHeight="1" x14ac:dyDescent="0.15">
      <c r="A135" s="364" t="s">
        <v>215</v>
      </c>
      <c r="B135" s="318">
        <f t="array" aca="1" ref="B135" ca="1">IFERROR(__xludf.DUMMYFUNCTION("FILTER(B130:E134, A130:A134='Stakeholder tool '!C55)"),13990359.4781325)</f>
        <v>13990359.478132499</v>
      </c>
      <c r="C135" s="318"/>
      <c r="D135" s="318"/>
      <c r="E135" s="318"/>
      <c r="F135" s="14"/>
      <c r="G135" s="14"/>
      <c r="H135" s="14"/>
      <c r="I135" s="14"/>
      <c r="J135" s="14"/>
      <c r="K135" s="14"/>
      <c r="L135" s="14"/>
      <c r="M135" s="14"/>
      <c r="N135" s="14"/>
      <c r="O135" s="14"/>
      <c r="P135" s="14"/>
      <c r="Q135" s="14"/>
      <c r="R135" s="14"/>
      <c r="S135" s="14"/>
      <c r="T135" s="82"/>
      <c r="V135" s="82"/>
      <c r="X135" s="82"/>
      <c r="Z135" s="82"/>
      <c r="AB135" s="170"/>
      <c r="AD135" s="170"/>
      <c r="AF135" s="170"/>
      <c r="AH135" s="14"/>
      <c r="AI135" s="14"/>
      <c r="AJ135" s="14"/>
    </row>
    <row r="136" spans="1:36" ht="15.75" customHeight="1" x14ac:dyDescent="0.15">
      <c r="T136" s="82"/>
      <c r="V136" s="82"/>
      <c r="X136" s="82"/>
      <c r="Z136" s="82"/>
      <c r="AB136" s="170"/>
      <c r="AD136" s="170"/>
      <c r="AF136" s="170"/>
      <c r="AH136" s="14"/>
      <c r="AI136" s="14"/>
      <c r="AJ136" s="14"/>
    </row>
    <row r="137" spans="1:36" ht="15.75" customHeight="1" x14ac:dyDescent="0.15">
      <c r="B137" s="14"/>
      <c r="C137" s="14"/>
      <c r="D137" s="14"/>
      <c r="E137" s="14"/>
      <c r="F137" s="14"/>
      <c r="G137" s="14"/>
      <c r="H137" s="14"/>
      <c r="I137" s="14"/>
      <c r="J137" s="14"/>
      <c r="K137" s="14"/>
      <c r="L137" s="14"/>
      <c r="M137" s="14"/>
      <c r="N137" s="14"/>
      <c r="O137" s="14"/>
      <c r="P137" s="14"/>
      <c r="Q137" s="14"/>
      <c r="R137" s="14"/>
      <c r="S137" s="14"/>
      <c r="T137" s="82"/>
      <c r="V137" s="82"/>
      <c r="X137" s="82"/>
      <c r="Z137" s="82"/>
      <c r="AB137" s="170"/>
      <c r="AD137" s="170"/>
      <c r="AF137" s="170"/>
      <c r="AH137" s="14"/>
      <c r="AI137" s="14"/>
      <c r="AJ137" s="14"/>
    </row>
    <row r="138" spans="1:36" ht="15.75" customHeight="1" x14ac:dyDescent="0.15">
      <c r="A138" s="257" t="s">
        <v>183</v>
      </c>
      <c r="B138" s="367">
        <v>2035</v>
      </c>
      <c r="C138" s="367">
        <v>2036</v>
      </c>
      <c r="D138" s="367">
        <v>2037</v>
      </c>
      <c r="E138" s="367">
        <v>2038</v>
      </c>
      <c r="F138" s="367">
        <v>2039</v>
      </c>
      <c r="G138" s="367">
        <v>2040</v>
      </c>
      <c r="H138" s="367">
        <v>2041</v>
      </c>
      <c r="I138" s="367">
        <v>2042</v>
      </c>
      <c r="J138" s="367">
        <v>2043</v>
      </c>
      <c r="K138" s="367">
        <v>2044</v>
      </c>
      <c r="L138" s="367">
        <v>2045</v>
      </c>
      <c r="M138" s="303">
        <v>2046</v>
      </c>
      <c r="N138" s="303">
        <v>2047</v>
      </c>
      <c r="O138" s="303">
        <v>2048</v>
      </c>
      <c r="P138" s="303">
        <v>2049</v>
      </c>
      <c r="Q138" s="303">
        <v>2050</v>
      </c>
      <c r="R138" s="326"/>
      <c r="T138" s="14"/>
      <c r="V138" s="14"/>
      <c r="X138" s="14"/>
      <c r="Z138" s="14"/>
      <c r="AB138" s="14"/>
      <c r="AD138" s="14"/>
      <c r="AF138" s="14"/>
      <c r="AH138" s="14"/>
      <c r="AI138" s="14"/>
      <c r="AJ138" s="14"/>
    </row>
    <row r="139" spans="1:36" ht="15.75" customHeight="1" x14ac:dyDescent="0.15">
      <c r="A139" s="267" t="s">
        <v>10</v>
      </c>
      <c r="B139" s="315">
        <f>'Company tool '!C81</f>
        <v>0.01</v>
      </c>
      <c r="C139" s="315">
        <f t="shared" ref="C139:P139" si="30">B139+($Q$139-$B$139)/($Q$138-$B$138)</f>
        <v>7.5999999999999998E-2</v>
      </c>
      <c r="D139" s="315">
        <f t="shared" si="30"/>
        <v>0.14200000000000002</v>
      </c>
      <c r="E139" s="315">
        <f t="shared" si="30"/>
        <v>0.20800000000000002</v>
      </c>
      <c r="F139" s="315">
        <f t="shared" si="30"/>
        <v>0.27400000000000002</v>
      </c>
      <c r="G139" s="315">
        <f t="shared" si="30"/>
        <v>0.34</v>
      </c>
      <c r="H139" s="315">
        <f t="shared" si="30"/>
        <v>0.40600000000000003</v>
      </c>
      <c r="I139" s="315">
        <f t="shared" si="30"/>
        <v>0.47200000000000003</v>
      </c>
      <c r="J139" s="315">
        <f t="shared" si="30"/>
        <v>0.53800000000000003</v>
      </c>
      <c r="K139" s="315">
        <f t="shared" si="30"/>
        <v>0.60400000000000009</v>
      </c>
      <c r="L139" s="315">
        <f t="shared" si="30"/>
        <v>0.67000000000000015</v>
      </c>
      <c r="M139" s="315">
        <f t="shared" si="30"/>
        <v>0.73600000000000021</v>
      </c>
      <c r="N139" s="315">
        <f t="shared" si="30"/>
        <v>0.80200000000000027</v>
      </c>
      <c r="O139" s="315">
        <f t="shared" si="30"/>
        <v>0.86800000000000033</v>
      </c>
      <c r="P139" s="315">
        <f t="shared" si="30"/>
        <v>0.93400000000000039</v>
      </c>
      <c r="Q139" s="315">
        <v>1</v>
      </c>
      <c r="R139" s="365"/>
      <c r="T139" s="14"/>
      <c r="V139" s="14"/>
      <c r="X139" s="14"/>
      <c r="Z139" s="14"/>
      <c r="AB139" s="14"/>
      <c r="AD139" s="14"/>
      <c r="AF139" s="14"/>
      <c r="AH139" s="14"/>
      <c r="AI139" s="14"/>
      <c r="AJ139" s="14"/>
    </row>
    <row r="140" spans="1:36" ht="15.75" customHeight="1" x14ac:dyDescent="0.15">
      <c r="A140" s="305" t="s">
        <v>239</v>
      </c>
      <c r="B140" s="343">
        <f>B126</f>
        <v>4171744.5073271892</v>
      </c>
      <c r="C140" s="343">
        <f t="shared" ref="C140:F140" si="31">(($G$140-$B$140)/5)+B140</f>
        <v>3864656.8127602525</v>
      </c>
      <c r="D140" s="343">
        <f t="shared" si="31"/>
        <v>3557569.1181933158</v>
      </c>
      <c r="E140" s="343">
        <f t="shared" si="31"/>
        <v>3250481.4236263791</v>
      </c>
      <c r="F140" s="343">
        <f t="shared" si="31"/>
        <v>2943393.7290594424</v>
      </c>
      <c r="G140" s="356">
        <f>C126</f>
        <v>2636306.0344925066</v>
      </c>
      <c r="H140" s="356">
        <f t="shared" ref="H140:K140" si="32">(($L$140-$G$140)/5)+G140</f>
        <v>2467345.8601096179</v>
      </c>
      <c r="I140" s="356">
        <f t="shared" si="32"/>
        <v>2298385.6857267292</v>
      </c>
      <c r="J140" s="356">
        <f t="shared" si="32"/>
        <v>2129425.5113438405</v>
      </c>
      <c r="K140" s="356">
        <f t="shared" si="32"/>
        <v>1960465.3369609518</v>
      </c>
      <c r="L140" s="356">
        <f>D126</f>
        <v>1791505.1625780631</v>
      </c>
      <c r="M140" s="356">
        <f t="shared" ref="M140:P140" si="33">(($Q$140-$L$140)/5)+L140</f>
        <v>1651622.9509045817</v>
      </c>
      <c r="N140" s="356">
        <f t="shared" si="33"/>
        <v>1511740.7392311003</v>
      </c>
      <c r="O140" s="356">
        <f t="shared" si="33"/>
        <v>1371858.5275576189</v>
      </c>
      <c r="P140" s="356">
        <f t="shared" si="33"/>
        <v>1231976.3158841375</v>
      </c>
      <c r="Q140" s="356">
        <f>E126</f>
        <v>1092094.1042106559</v>
      </c>
      <c r="R140" s="170"/>
      <c r="T140" s="326"/>
      <c r="V140" s="326"/>
      <c r="X140" s="326"/>
      <c r="Z140" s="300"/>
      <c r="AB140" s="300"/>
      <c r="AD140" s="300"/>
      <c r="AF140" s="300"/>
      <c r="AH140" s="82"/>
      <c r="AI140" s="82"/>
      <c r="AJ140" s="82"/>
    </row>
    <row r="141" spans="1:36" ht="15.75" customHeight="1" x14ac:dyDescent="0.15">
      <c r="A141" s="267" t="s">
        <v>240</v>
      </c>
      <c r="B141" s="341">
        <f t="shared" ref="B141:Q141" si="34">B139*B140</f>
        <v>41717.445073271891</v>
      </c>
      <c r="C141" s="341">
        <f t="shared" si="34"/>
        <v>293713.91776977916</v>
      </c>
      <c r="D141" s="341">
        <f t="shared" si="34"/>
        <v>505174.81478345091</v>
      </c>
      <c r="E141" s="341">
        <f t="shared" si="34"/>
        <v>676100.13611428696</v>
      </c>
      <c r="F141" s="341">
        <f t="shared" si="34"/>
        <v>806489.88176228723</v>
      </c>
      <c r="G141" s="341">
        <f t="shared" si="34"/>
        <v>896344.05172745232</v>
      </c>
      <c r="H141" s="341">
        <f t="shared" si="34"/>
        <v>1001742.4192045049</v>
      </c>
      <c r="I141" s="341">
        <f t="shared" si="34"/>
        <v>1084838.0436630163</v>
      </c>
      <c r="J141" s="341">
        <f t="shared" si="34"/>
        <v>1145630.9251029862</v>
      </c>
      <c r="K141" s="341">
        <f t="shared" si="34"/>
        <v>1184121.063524415</v>
      </c>
      <c r="L141" s="341">
        <f t="shared" si="34"/>
        <v>1200308.4589273026</v>
      </c>
      <c r="M141" s="341">
        <f t="shared" si="34"/>
        <v>1215594.4918657725</v>
      </c>
      <c r="N141" s="341">
        <f t="shared" si="34"/>
        <v>1212416.0728633429</v>
      </c>
      <c r="O141" s="341">
        <f t="shared" si="34"/>
        <v>1190773.2019200136</v>
      </c>
      <c r="P141" s="341">
        <f t="shared" si="34"/>
        <v>1150665.8790357849</v>
      </c>
      <c r="Q141" s="341">
        <f t="shared" si="34"/>
        <v>1092094.1042106559</v>
      </c>
      <c r="R141" s="170"/>
      <c r="T141" s="365"/>
      <c r="V141" s="365"/>
      <c r="X141" s="365"/>
      <c r="Z141" s="365"/>
      <c r="AB141" s="365"/>
      <c r="AD141" s="365"/>
      <c r="AF141" s="365"/>
      <c r="AH141" s="82"/>
      <c r="AI141" s="82"/>
      <c r="AJ141" s="82"/>
    </row>
    <row r="142" spans="1:36" ht="15.75" customHeight="1" x14ac:dyDescent="0.15">
      <c r="A142" s="305" t="s">
        <v>241</v>
      </c>
      <c r="B142" s="368">
        <v>0.17</v>
      </c>
      <c r="C142" s="368">
        <v>0.19</v>
      </c>
      <c r="D142" s="368">
        <v>0.2</v>
      </c>
      <c r="E142" s="368">
        <v>0.22</v>
      </c>
      <c r="F142" s="368">
        <v>0.23</v>
      </c>
      <c r="G142" s="368">
        <v>0.26</v>
      </c>
      <c r="H142" s="368">
        <v>0.27</v>
      </c>
      <c r="I142" s="368">
        <v>0.28000000000000003</v>
      </c>
      <c r="J142" s="368">
        <v>0.3</v>
      </c>
      <c r="K142" s="368">
        <v>0.31</v>
      </c>
      <c r="L142" s="368">
        <v>0.32</v>
      </c>
      <c r="M142" s="368">
        <v>0.35</v>
      </c>
      <c r="N142" s="368">
        <v>0.36</v>
      </c>
      <c r="O142" s="368">
        <v>0.38</v>
      </c>
      <c r="P142" s="368">
        <v>0.39</v>
      </c>
      <c r="Q142" s="368">
        <v>0.41</v>
      </c>
      <c r="R142" s="365"/>
      <c r="T142" s="170"/>
      <c r="V142" s="170"/>
      <c r="X142" s="300"/>
      <c r="Z142" s="170"/>
      <c r="AB142" s="170"/>
      <c r="AD142" s="170"/>
      <c r="AF142" s="170"/>
      <c r="AH142" s="82"/>
      <c r="AI142" s="82"/>
      <c r="AJ142" s="82"/>
    </row>
    <row r="143" spans="1:36" ht="15.75" customHeight="1" x14ac:dyDescent="0.15">
      <c r="A143" s="267" t="s">
        <v>16</v>
      </c>
      <c r="B143" s="369">
        <f t="shared" ref="B143:Q143" si="35">B142*B141</f>
        <v>7091.9656624562222</v>
      </c>
      <c r="C143" s="369">
        <f t="shared" si="35"/>
        <v>55805.644376258038</v>
      </c>
      <c r="D143" s="369">
        <f t="shared" si="35"/>
        <v>101034.96295669019</v>
      </c>
      <c r="E143" s="369">
        <f t="shared" si="35"/>
        <v>148742.02994514312</v>
      </c>
      <c r="F143" s="369">
        <f t="shared" si="35"/>
        <v>185492.67280532606</v>
      </c>
      <c r="G143" s="369">
        <f t="shared" si="35"/>
        <v>233049.4534491376</v>
      </c>
      <c r="H143" s="369">
        <f t="shared" si="35"/>
        <v>270470.45318521635</v>
      </c>
      <c r="I143" s="369">
        <f t="shared" si="35"/>
        <v>303754.65222564456</v>
      </c>
      <c r="J143" s="369">
        <f t="shared" si="35"/>
        <v>343689.27753089584</v>
      </c>
      <c r="K143" s="369">
        <f t="shared" si="35"/>
        <v>367077.52969256864</v>
      </c>
      <c r="L143" s="369">
        <f t="shared" si="35"/>
        <v>384098.70685673686</v>
      </c>
      <c r="M143" s="369">
        <f t="shared" si="35"/>
        <v>425458.07215302036</v>
      </c>
      <c r="N143" s="369">
        <f t="shared" si="35"/>
        <v>436469.78623080347</v>
      </c>
      <c r="O143" s="369">
        <f t="shared" si="35"/>
        <v>452493.8167296052</v>
      </c>
      <c r="P143" s="369">
        <f t="shared" si="35"/>
        <v>448759.69282395614</v>
      </c>
      <c r="Q143" s="369">
        <f t="shared" si="35"/>
        <v>447758.58272636891</v>
      </c>
      <c r="R143" s="366"/>
      <c r="T143" s="370"/>
      <c r="V143" s="370"/>
      <c r="X143" s="370"/>
      <c r="Z143" s="370"/>
      <c r="AB143" s="370"/>
      <c r="AD143" s="370"/>
      <c r="AF143" s="370"/>
      <c r="AH143" s="82"/>
      <c r="AI143" s="82"/>
      <c r="AJ143" s="82"/>
    </row>
    <row r="144" spans="1:36" ht="15.75" customHeight="1" x14ac:dyDescent="0.15">
      <c r="A144" s="82"/>
      <c r="B144" s="82"/>
      <c r="C144" s="82"/>
      <c r="D144" s="82"/>
      <c r="E144" s="82"/>
      <c r="F144" s="82"/>
      <c r="G144" s="82"/>
      <c r="H144" s="82"/>
      <c r="I144" s="82"/>
      <c r="J144" s="82"/>
      <c r="K144" s="82"/>
      <c r="L144" s="82"/>
      <c r="M144" s="82"/>
      <c r="N144" s="82"/>
      <c r="O144" s="82"/>
      <c r="P144" s="82"/>
      <c r="Q144" s="82"/>
      <c r="R144" s="82"/>
      <c r="T144" s="365"/>
      <c r="V144" s="365"/>
      <c r="X144" s="365"/>
      <c r="Z144" s="365"/>
      <c r="AB144" s="365"/>
      <c r="AD144" s="365"/>
      <c r="AF144" s="365"/>
      <c r="AH144" s="82"/>
      <c r="AI144" s="82"/>
      <c r="AJ144" s="82"/>
    </row>
    <row r="145" spans="1:36" ht="15.75" customHeight="1" x14ac:dyDescent="0.15">
      <c r="A145" s="257"/>
      <c r="B145" s="303" t="s">
        <v>242</v>
      </c>
      <c r="C145" s="303" t="s">
        <v>243</v>
      </c>
      <c r="D145" s="303" t="s">
        <v>244</v>
      </c>
      <c r="E145" s="82"/>
      <c r="F145" s="82"/>
      <c r="G145" s="82"/>
      <c r="H145" s="82"/>
      <c r="I145" s="82"/>
      <c r="J145" s="82"/>
      <c r="K145" s="82"/>
      <c r="L145" s="82"/>
      <c r="M145" s="82"/>
      <c r="N145" s="82"/>
      <c r="O145" s="82"/>
      <c r="P145" s="82"/>
      <c r="Q145" s="82"/>
      <c r="R145" s="82"/>
      <c r="T145" s="366"/>
      <c r="V145" s="366"/>
      <c r="X145" s="366"/>
      <c r="Z145" s="366"/>
      <c r="AB145" s="366"/>
      <c r="AD145" s="366"/>
      <c r="AF145" s="366"/>
      <c r="AH145" s="82"/>
      <c r="AI145" s="82"/>
      <c r="AJ145" s="82"/>
    </row>
    <row r="146" spans="1:36" ht="15.75" customHeight="1" x14ac:dyDescent="0.15">
      <c r="A146" s="267" t="s">
        <v>16</v>
      </c>
      <c r="B146" s="369">
        <f>SUM(B143:G143)</f>
        <v>731216.7291950112</v>
      </c>
      <c r="C146" s="369">
        <f>SUM(H143:L143)</f>
        <v>1669090.6194910621</v>
      </c>
      <c r="D146" s="369">
        <f>SUM(M143:Q143)</f>
        <v>2210939.9506637538</v>
      </c>
      <c r="E146" s="82"/>
      <c r="F146" s="82"/>
      <c r="G146" s="82"/>
      <c r="H146" s="82"/>
      <c r="I146" s="82"/>
      <c r="J146" s="82"/>
      <c r="K146" s="82"/>
      <c r="L146" s="82"/>
      <c r="M146" s="82"/>
      <c r="N146" s="82"/>
      <c r="O146" s="82"/>
      <c r="P146" s="82"/>
      <c r="Q146" s="82"/>
      <c r="R146" s="82"/>
      <c r="T146" s="101"/>
      <c r="U146" s="18"/>
      <c r="V146" s="101"/>
      <c r="W146" s="18"/>
      <c r="X146" s="101"/>
      <c r="Y146" s="18"/>
      <c r="Z146" s="101"/>
      <c r="AA146" s="18"/>
      <c r="AB146" s="101"/>
      <c r="AC146" s="18"/>
      <c r="AD146" s="101"/>
      <c r="AE146" s="18"/>
      <c r="AF146" s="101"/>
      <c r="AG146" s="18"/>
      <c r="AH146" s="18"/>
      <c r="AI146" s="18"/>
      <c r="AJ146" s="18"/>
    </row>
    <row r="147" spans="1:36" ht="15.75" customHeight="1" x14ac:dyDescent="0.15">
      <c r="A147" s="14"/>
      <c r="B147" s="14"/>
      <c r="C147" s="14"/>
      <c r="D147" s="14"/>
      <c r="E147" s="14"/>
      <c r="F147" s="14"/>
      <c r="G147" s="14"/>
      <c r="H147" s="14"/>
      <c r="I147" s="14"/>
      <c r="J147" s="14"/>
      <c r="K147" s="14"/>
      <c r="L147" s="14"/>
      <c r="M147" s="14"/>
      <c r="N147" s="14"/>
      <c r="O147" s="14"/>
      <c r="P147" s="14"/>
      <c r="Q147" s="14"/>
      <c r="R147" s="14"/>
      <c r="T147" s="82"/>
      <c r="U147" s="82"/>
      <c r="V147" s="82"/>
      <c r="W147" s="82"/>
      <c r="X147" s="82"/>
      <c r="Y147" s="82"/>
      <c r="Z147" s="82"/>
      <c r="AA147" s="82"/>
      <c r="AB147" s="170"/>
      <c r="AC147" s="82"/>
      <c r="AD147" s="170"/>
      <c r="AE147" s="82"/>
      <c r="AF147" s="170"/>
      <c r="AG147" s="82"/>
      <c r="AH147" s="82"/>
      <c r="AI147" s="82"/>
      <c r="AJ147" s="82"/>
    </row>
    <row r="148" spans="1:36" ht="15.75" customHeight="1" x14ac:dyDescent="0.15">
      <c r="B148" s="14"/>
      <c r="C148" s="14"/>
      <c r="D148" s="14"/>
      <c r="E148" s="14"/>
      <c r="F148" s="14"/>
      <c r="G148" s="14"/>
      <c r="H148" s="14"/>
      <c r="I148" s="14"/>
      <c r="J148" s="14"/>
      <c r="K148" s="14"/>
      <c r="L148" s="14"/>
      <c r="M148" s="14"/>
      <c r="N148" s="14"/>
      <c r="O148" s="14"/>
      <c r="P148" s="14"/>
      <c r="Q148" s="14"/>
      <c r="R148" s="14"/>
      <c r="T148" s="82"/>
      <c r="U148" s="82"/>
      <c r="V148" s="82"/>
      <c r="W148" s="82"/>
      <c r="X148" s="82"/>
      <c r="Y148" s="82"/>
      <c r="Z148" s="82"/>
      <c r="AA148" s="82"/>
      <c r="AB148" s="170"/>
      <c r="AC148" s="82"/>
      <c r="AD148" s="170"/>
      <c r="AE148" s="82"/>
      <c r="AF148" s="170"/>
      <c r="AG148" s="82"/>
      <c r="AH148" s="82"/>
      <c r="AI148" s="82"/>
      <c r="AJ148" s="82"/>
    </row>
    <row r="149" spans="1:36" ht="15.75" customHeight="1" x14ac:dyDescent="0.15">
      <c r="A149" s="264" t="s">
        <v>189</v>
      </c>
      <c r="B149" s="367">
        <v>2035</v>
      </c>
      <c r="C149" s="367">
        <v>2036</v>
      </c>
      <c r="D149" s="367">
        <v>2037</v>
      </c>
      <c r="E149" s="367">
        <v>2038</v>
      </c>
      <c r="F149" s="367">
        <v>2039</v>
      </c>
      <c r="G149" s="367">
        <v>2040</v>
      </c>
      <c r="H149" s="367">
        <v>2041</v>
      </c>
      <c r="I149" s="367">
        <v>2042</v>
      </c>
      <c r="J149" s="367">
        <v>2043</v>
      </c>
      <c r="K149" s="367">
        <v>2044</v>
      </c>
      <c r="L149" s="367">
        <v>2045</v>
      </c>
      <c r="M149" s="303">
        <v>2046</v>
      </c>
      <c r="N149" s="303">
        <v>2047</v>
      </c>
      <c r="O149" s="303">
        <v>2048</v>
      </c>
      <c r="P149" s="303">
        <v>2049</v>
      </c>
      <c r="Q149" s="303">
        <v>2050</v>
      </c>
      <c r="R149" s="326"/>
      <c r="T149" s="14"/>
      <c r="U149" s="14"/>
      <c r="V149" s="14"/>
      <c r="W149" s="14"/>
      <c r="X149" s="14"/>
      <c r="Y149" s="14"/>
      <c r="Z149" s="14"/>
      <c r="AA149" s="14"/>
      <c r="AB149" s="14"/>
      <c r="AC149" s="14"/>
      <c r="AD149" s="14"/>
      <c r="AE149" s="14"/>
      <c r="AF149" s="14"/>
      <c r="AG149" s="14"/>
      <c r="AH149" s="14"/>
      <c r="AI149" s="14"/>
      <c r="AJ149" s="14"/>
    </row>
    <row r="150" spans="1:36" ht="15.75" customHeight="1" x14ac:dyDescent="0.15">
      <c r="A150" s="267" t="s">
        <v>10</v>
      </c>
      <c r="B150" s="315">
        <f>'Stakeholder tool '!C81</f>
        <v>0.01</v>
      </c>
      <c r="C150" s="315">
        <f t="shared" ref="C150:P150" si="36">B150+($Q$150-$B$150)/($Q$149-$B$149)</f>
        <v>7.5999999999999998E-2</v>
      </c>
      <c r="D150" s="315">
        <f t="shared" si="36"/>
        <v>0.14200000000000002</v>
      </c>
      <c r="E150" s="315">
        <f t="shared" si="36"/>
        <v>0.20800000000000002</v>
      </c>
      <c r="F150" s="315">
        <f t="shared" si="36"/>
        <v>0.27400000000000002</v>
      </c>
      <c r="G150" s="315">
        <f t="shared" si="36"/>
        <v>0.34</v>
      </c>
      <c r="H150" s="315">
        <f t="shared" si="36"/>
        <v>0.40600000000000003</v>
      </c>
      <c r="I150" s="315">
        <f t="shared" si="36"/>
        <v>0.47200000000000003</v>
      </c>
      <c r="J150" s="315">
        <f t="shared" si="36"/>
        <v>0.53800000000000003</v>
      </c>
      <c r="K150" s="315">
        <f t="shared" si="36"/>
        <v>0.60400000000000009</v>
      </c>
      <c r="L150" s="315">
        <f t="shared" si="36"/>
        <v>0.67000000000000015</v>
      </c>
      <c r="M150" s="315">
        <f t="shared" si="36"/>
        <v>0.73600000000000021</v>
      </c>
      <c r="N150" s="315">
        <f t="shared" si="36"/>
        <v>0.80200000000000027</v>
      </c>
      <c r="O150" s="315">
        <f t="shared" si="36"/>
        <v>0.86800000000000033</v>
      </c>
      <c r="P150" s="315">
        <f t="shared" si="36"/>
        <v>0.93400000000000039</v>
      </c>
      <c r="Q150" s="315">
        <v>1</v>
      </c>
      <c r="R150" s="365"/>
      <c r="T150" s="14"/>
      <c r="U150" s="14"/>
      <c r="V150" s="14"/>
      <c r="W150" s="14"/>
      <c r="X150" s="14"/>
      <c r="Y150" s="14"/>
      <c r="Z150" s="14"/>
      <c r="AA150" s="14"/>
      <c r="AB150" s="14"/>
      <c r="AC150" s="14"/>
      <c r="AD150" s="14"/>
      <c r="AE150" s="14"/>
      <c r="AF150" s="14"/>
      <c r="AG150" s="14"/>
      <c r="AH150" s="14"/>
      <c r="AI150" s="14"/>
      <c r="AJ150" s="14"/>
    </row>
    <row r="151" spans="1:36" ht="15.75" customHeight="1" x14ac:dyDescent="0.15">
      <c r="A151" s="305" t="s">
        <v>18</v>
      </c>
      <c r="B151" s="343">
        <f>B134</f>
        <v>4171744.5073271892</v>
      </c>
      <c r="C151" s="343">
        <f t="shared" ref="C151:F151" si="37">(($G$151-$B$151)/5)+B151</f>
        <v>3864656.8127602525</v>
      </c>
      <c r="D151" s="343">
        <f t="shared" si="37"/>
        <v>3557569.1181933158</v>
      </c>
      <c r="E151" s="343">
        <f t="shared" si="37"/>
        <v>3250481.4236263791</v>
      </c>
      <c r="F151" s="343">
        <f t="shared" si="37"/>
        <v>2943393.7290594424</v>
      </c>
      <c r="G151" s="356">
        <f>C134</f>
        <v>2636306.0344925066</v>
      </c>
      <c r="H151" s="356">
        <f t="shared" ref="H151:K151" si="38">(($L$151-$G$151)/5)+G151</f>
        <v>2467345.8601096179</v>
      </c>
      <c r="I151" s="356">
        <f t="shared" si="38"/>
        <v>2298385.6857267292</v>
      </c>
      <c r="J151" s="356">
        <f t="shared" si="38"/>
        <v>2129425.5113438405</v>
      </c>
      <c r="K151" s="356">
        <f t="shared" si="38"/>
        <v>1960465.3369609518</v>
      </c>
      <c r="L151" s="356">
        <f>D134</f>
        <v>1791505.1625780631</v>
      </c>
      <c r="M151" s="356">
        <f t="shared" ref="M151:P151" si="39">(($Q$151-$L$151)/5)+L151</f>
        <v>1651622.9509045817</v>
      </c>
      <c r="N151" s="356">
        <f t="shared" si="39"/>
        <v>1511740.7392311003</v>
      </c>
      <c r="O151" s="356">
        <f t="shared" si="39"/>
        <v>1371858.5275576189</v>
      </c>
      <c r="P151" s="356">
        <f t="shared" si="39"/>
        <v>1231976.3158841375</v>
      </c>
      <c r="Q151" s="356">
        <f>E134</f>
        <v>1092094.1042106559</v>
      </c>
      <c r="R151" s="170"/>
      <c r="T151" s="14"/>
      <c r="U151" s="14"/>
      <c r="V151" s="14"/>
      <c r="W151" s="14"/>
      <c r="X151" s="14"/>
      <c r="Y151" s="14"/>
      <c r="Z151" s="14"/>
      <c r="AA151" s="14"/>
      <c r="AB151" s="14"/>
      <c r="AC151" s="14"/>
      <c r="AD151" s="14"/>
      <c r="AE151" s="14"/>
      <c r="AF151" s="14"/>
      <c r="AG151" s="14"/>
      <c r="AH151" s="14"/>
      <c r="AI151" s="14"/>
      <c r="AJ151" s="14"/>
    </row>
    <row r="152" spans="1:36" ht="15.75" customHeight="1" x14ac:dyDescent="0.15">
      <c r="A152" s="267" t="s">
        <v>240</v>
      </c>
      <c r="B152" s="341">
        <f t="shared" ref="B152:Q152" si="40">B150*B151</f>
        <v>41717.445073271891</v>
      </c>
      <c r="C152" s="341">
        <f t="shared" si="40"/>
        <v>293713.91776977916</v>
      </c>
      <c r="D152" s="341">
        <f t="shared" si="40"/>
        <v>505174.81478345091</v>
      </c>
      <c r="E152" s="341">
        <f t="shared" si="40"/>
        <v>676100.13611428696</v>
      </c>
      <c r="F152" s="341">
        <f t="shared" si="40"/>
        <v>806489.88176228723</v>
      </c>
      <c r="G152" s="341">
        <f t="shared" si="40"/>
        <v>896344.05172745232</v>
      </c>
      <c r="H152" s="341">
        <f t="shared" si="40"/>
        <v>1001742.4192045049</v>
      </c>
      <c r="I152" s="341">
        <f t="shared" si="40"/>
        <v>1084838.0436630163</v>
      </c>
      <c r="J152" s="341">
        <f t="shared" si="40"/>
        <v>1145630.9251029862</v>
      </c>
      <c r="K152" s="341">
        <f t="shared" si="40"/>
        <v>1184121.063524415</v>
      </c>
      <c r="L152" s="341">
        <f t="shared" si="40"/>
        <v>1200308.4589273026</v>
      </c>
      <c r="M152" s="341">
        <f t="shared" si="40"/>
        <v>1215594.4918657725</v>
      </c>
      <c r="N152" s="341">
        <f t="shared" si="40"/>
        <v>1212416.0728633429</v>
      </c>
      <c r="O152" s="341">
        <f t="shared" si="40"/>
        <v>1190773.2019200136</v>
      </c>
      <c r="P152" s="341">
        <f t="shared" si="40"/>
        <v>1150665.8790357849</v>
      </c>
      <c r="Q152" s="341">
        <f t="shared" si="40"/>
        <v>1092094.1042106559</v>
      </c>
      <c r="R152" s="370"/>
      <c r="T152" s="14"/>
      <c r="U152" s="14"/>
      <c r="V152" s="14"/>
      <c r="W152" s="14"/>
      <c r="X152" s="14"/>
      <c r="Y152" s="14"/>
      <c r="Z152" s="14"/>
      <c r="AA152" s="14"/>
      <c r="AB152" s="14"/>
      <c r="AC152" s="14"/>
      <c r="AD152" s="14"/>
      <c r="AE152" s="14"/>
      <c r="AF152" s="14"/>
      <c r="AG152" s="14"/>
      <c r="AH152" s="14"/>
      <c r="AI152" s="14"/>
      <c r="AJ152" s="14"/>
    </row>
    <row r="153" spans="1:36" ht="15.75" customHeight="1" x14ac:dyDescent="0.15">
      <c r="A153" s="305" t="s">
        <v>241</v>
      </c>
      <c r="B153" s="368">
        <v>0.17</v>
      </c>
      <c r="C153" s="368">
        <v>0.19</v>
      </c>
      <c r="D153" s="368">
        <v>0.2</v>
      </c>
      <c r="E153" s="368">
        <v>0.22</v>
      </c>
      <c r="F153" s="368">
        <v>0.23</v>
      </c>
      <c r="G153" s="368">
        <v>0.26</v>
      </c>
      <c r="H153" s="368">
        <v>0.27</v>
      </c>
      <c r="I153" s="368">
        <v>0.28000000000000003</v>
      </c>
      <c r="J153" s="368">
        <v>0.3</v>
      </c>
      <c r="K153" s="368">
        <v>0.31</v>
      </c>
      <c r="L153" s="368">
        <v>0.32</v>
      </c>
      <c r="M153" s="368">
        <v>0.35</v>
      </c>
      <c r="N153" s="368">
        <v>0.36</v>
      </c>
      <c r="O153" s="368">
        <v>0.38</v>
      </c>
      <c r="P153" s="368">
        <v>0.39</v>
      </c>
      <c r="Q153" s="368">
        <v>0.41</v>
      </c>
      <c r="R153" s="365"/>
      <c r="T153" s="14"/>
      <c r="U153" s="14"/>
      <c r="V153" s="14"/>
      <c r="W153" s="14"/>
      <c r="X153" s="14"/>
      <c r="Y153" s="14"/>
      <c r="Z153" s="14"/>
      <c r="AA153" s="14"/>
      <c r="AB153" s="14"/>
      <c r="AC153" s="14"/>
      <c r="AD153" s="14"/>
      <c r="AE153" s="14"/>
      <c r="AF153" s="14"/>
      <c r="AG153" s="14"/>
      <c r="AH153" s="14"/>
      <c r="AI153" s="14"/>
      <c r="AJ153" s="14"/>
    </row>
    <row r="154" spans="1:36" ht="15.75" customHeight="1" x14ac:dyDescent="0.15">
      <c r="A154" s="267" t="s">
        <v>16</v>
      </c>
      <c r="B154" s="369">
        <f t="shared" ref="B154:Q154" si="41">B153*B152</f>
        <v>7091.9656624562222</v>
      </c>
      <c r="C154" s="369">
        <f t="shared" si="41"/>
        <v>55805.644376258038</v>
      </c>
      <c r="D154" s="369">
        <f t="shared" si="41"/>
        <v>101034.96295669019</v>
      </c>
      <c r="E154" s="369">
        <f t="shared" si="41"/>
        <v>148742.02994514312</v>
      </c>
      <c r="F154" s="369">
        <f t="shared" si="41"/>
        <v>185492.67280532606</v>
      </c>
      <c r="G154" s="369">
        <f t="shared" si="41"/>
        <v>233049.4534491376</v>
      </c>
      <c r="H154" s="369">
        <f t="shared" si="41"/>
        <v>270470.45318521635</v>
      </c>
      <c r="I154" s="369">
        <f t="shared" si="41"/>
        <v>303754.65222564456</v>
      </c>
      <c r="J154" s="369">
        <f t="shared" si="41"/>
        <v>343689.27753089584</v>
      </c>
      <c r="K154" s="369">
        <f t="shared" si="41"/>
        <v>367077.52969256864</v>
      </c>
      <c r="L154" s="369">
        <f t="shared" si="41"/>
        <v>384098.70685673686</v>
      </c>
      <c r="M154" s="369">
        <f t="shared" si="41"/>
        <v>425458.07215302036</v>
      </c>
      <c r="N154" s="369">
        <f t="shared" si="41"/>
        <v>436469.78623080347</v>
      </c>
      <c r="O154" s="369">
        <f t="shared" si="41"/>
        <v>452493.8167296052</v>
      </c>
      <c r="P154" s="369">
        <f t="shared" si="41"/>
        <v>448759.69282395614</v>
      </c>
      <c r="Q154" s="369">
        <f t="shared" si="41"/>
        <v>447758.58272636891</v>
      </c>
      <c r="R154" s="366"/>
      <c r="T154" s="14"/>
      <c r="U154" s="14"/>
      <c r="V154" s="14"/>
      <c r="W154" s="14"/>
      <c r="X154" s="14"/>
      <c r="Y154" s="14"/>
      <c r="Z154" s="14"/>
      <c r="AA154" s="14"/>
      <c r="AB154" s="14"/>
      <c r="AC154" s="14"/>
      <c r="AD154" s="14"/>
      <c r="AE154" s="14"/>
      <c r="AF154" s="14"/>
      <c r="AG154" s="14"/>
      <c r="AH154" s="14"/>
      <c r="AI154" s="14"/>
      <c r="AJ154" s="14"/>
    </row>
    <row r="155" spans="1:36" ht="15.75" customHeight="1" x14ac:dyDescent="0.15">
      <c r="A155" s="18"/>
      <c r="B155" s="18"/>
      <c r="C155" s="18"/>
      <c r="D155" s="18"/>
      <c r="F155" s="18"/>
      <c r="H155" s="18"/>
      <c r="I155" s="18"/>
      <c r="J155" s="18"/>
      <c r="K155" s="18"/>
      <c r="L155" s="18"/>
      <c r="M155" s="18"/>
      <c r="N155" s="101"/>
      <c r="O155" s="18"/>
      <c r="P155" s="101"/>
      <c r="Q155" s="18"/>
      <c r="R155" s="101"/>
      <c r="S155" s="18"/>
      <c r="T155" s="14"/>
      <c r="U155" s="14"/>
      <c r="V155" s="14"/>
      <c r="W155" s="14"/>
      <c r="X155" s="14"/>
      <c r="Y155" s="14"/>
      <c r="Z155" s="14"/>
      <c r="AA155" s="14"/>
      <c r="AB155" s="14"/>
      <c r="AC155" s="14"/>
      <c r="AD155" s="14"/>
      <c r="AE155" s="14"/>
      <c r="AF155" s="14"/>
      <c r="AG155" s="14"/>
      <c r="AH155" s="14"/>
      <c r="AI155" s="14"/>
      <c r="AJ155" s="14"/>
    </row>
    <row r="156" spans="1:36" ht="15.75" customHeight="1" x14ac:dyDescent="0.15">
      <c r="A156" s="82"/>
      <c r="B156" s="303" t="s">
        <v>242</v>
      </c>
      <c r="C156" s="303" t="s">
        <v>243</v>
      </c>
      <c r="D156" s="303" t="s">
        <v>244</v>
      </c>
      <c r="F156" s="371"/>
      <c r="H156" s="82"/>
      <c r="I156" s="82"/>
      <c r="J156" s="82"/>
      <c r="K156" s="82"/>
      <c r="L156" s="82"/>
      <c r="M156" s="82"/>
      <c r="N156" s="82"/>
      <c r="O156" s="82"/>
      <c r="P156" s="82"/>
      <c r="Q156" s="82"/>
      <c r="R156" s="82"/>
      <c r="S156" s="82"/>
      <c r="T156" s="14"/>
      <c r="U156" s="14"/>
      <c r="V156" s="14"/>
      <c r="W156" s="14"/>
      <c r="X156" s="14"/>
      <c r="Y156" s="14"/>
      <c r="Z156" s="14"/>
      <c r="AA156" s="14"/>
      <c r="AB156" s="14"/>
      <c r="AC156" s="14"/>
      <c r="AD156" s="14"/>
      <c r="AE156" s="14"/>
      <c r="AF156" s="14"/>
      <c r="AG156" s="14"/>
      <c r="AH156" s="14"/>
      <c r="AI156" s="14"/>
      <c r="AJ156" s="14"/>
    </row>
    <row r="157" spans="1:36" ht="15.75" customHeight="1" x14ac:dyDescent="0.15">
      <c r="A157" s="14"/>
      <c r="B157" s="369">
        <f>SUM(B154:G154)</f>
        <v>731216.7291950112</v>
      </c>
      <c r="C157" s="369">
        <f>SUM(H154:L154)</f>
        <v>1669090.6194910621</v>
      </c>
      <c r="D157" s="369">
        <f>SUM(M154:Q154)</f>
        <v>2210939.9506637538</v>
      </c>
      <c r="E157" s="14"/>
      <c r="F157" s="14"/>
      <c r="G157" s="14"/>
      <c r="H157" s="14"/>
      <c r="J157" s="14"/>
      <c r="K157" s="14"/>
      <c r="L157" s="14"/>
      <c r="M157" s="14"/>
      <c r="N157" s="14"/>
      <c r="O157" s="14"/>
      <c r="P157" s="14"/>
      <c r="Q157" s="14"/>
      <c r="R157" s="14"/>
      <c r="S157" s="14"/>
      <c r="T157" s="14"/>
      <c r="U157" s="14"/>
      <c r="V157" s="14"/>
      <c r="W157" s="14"/>
      <c r="X157" s="14"/>
      <c r="Y157" s="14"/>
      <c r="Z157" s="14"/>
      <c r="AA157" s="14"/>
      <c r="AB157" s="14"/>
      <c r="AC157" s="14"/>
      <c r="AD157" s="14"/>
      <c r="AE157" s="14"/>
      <c r="AF157" s="14"/>
      <c r="AG157" s="14"/>
      <c r="AH157" s="14"/>
      <c r="AI157" s="14"/>
      <c r="AJ157" s="14"/>
    </row>
    <row r="158" spans="1:36" ht="15.75" customHeight="1" x14ac:dyDescent="0.15">
      <c r="A158" s="14"/>
      <c r="B158" s="14"/>
      <c r="C158" s="14"/>
      <c r="D158" s="14"/>
      <c r="E158" s="14"/>
      <c r="F158" s="14"/>
      <c r="G158" s="14"/>
      <c r="H158" s="14"/>
      <c r="I158" s="14"/>
      <c r="J158" s="14"/>
      <c r="K158" s="14"/>
      <c r="L158" s="14"/>
      <c r="M158" s="14"/>
      <c r="N158" s="14"/>
      <c r="O158" s="14"/>
      <c r="P158" s="14"/>
      <c r="Q158" s="14"/>
      <c r="R158" s="14"/>
      <c r="S158" s="14"/>
      <c r="T158" s="14"/>
      <c r="U158" s="14"/>
      <c r="V158" s="14"/>
      <c r="W158" s="14"/>
      <c r="X158" s="14"/>
      <c r="Y158" s="14"/>
      <c r="Z158" s="14"/>
      <c r="AA158" s="14"/>
      <c r="AB158" s="14"/>
      <c r="AC158" s="14"/>
      <c r="AD158" s="14"/>
      <c r="AE158" s="14"/>
      <c r="AF158" s="14"/>
      <c r="AG158" s="14"/>
      <c r="AH158" s="14"/>
      <c r="AI158" s="14"/>
      <c r="AJ158" s="14"/>
    </row>
    <row r="159" spans="1:36" ht="15.75" customHeight="1" x14ac:dyDescent="0.15">
      <c r="A159" s="14"/>
      <c r="B159" s="14"/>
      <c r="C159" s="14"/>
      <c r="D159" s="14"/>
      <c r="E159" s="14"/>
      <c r="F159" s="14"/>
      <c r="G159" s="14"/>
      <c r="H159" s="14"/>
      <c r="I159" s="14"/>
      <c r="J159" s="14"/>
      <c r="K159" s="14"/>
      <c r="L159" s="14"/>
      <c r="M159" s="14"/>
      <c r="N159" s="14"/>
      <c r="O159" s="14"/>
      <c r="P159" s="14"/>
      <c r="Q159" s="14"/>
      <c r="R159" s="14"/>
      <c r="S159" s="14"/>
      <c r="T159" s="14"/>
      <c r="U159" s="14"/>
      <c r="V159" s="14"/>
      <c r="W159" s="14"/>
      <c r="X159" s="14"/>
      <c r="Y159" s="14"/>
      <c r="Z159" s="14"/>
      <c r="AA159" s="14"/>
      <c r="AB159" s="14"/>
      <c r="AC159" s="14"/>
      <c r="AD159" s="14"/>
      <c r="AE159" s="14"/>
      <c r="AF159" s="14"/>
      <c r="AG159" s="14"/>
      <c r="AH159" s="14"/>
      <c r="AI159" s="14"/>
      <c r="AJ159" s="14"/>
    </row>
    <row r="160" spans="1:36" ht="15.75" customHeight="1" x14ac:dyDescent="0.15">
      <c r="A160" s="14"/>
      <c r="B160" s="14"/>
      <c r="C160" s="14"/>
      <c r="D160" s="14"/>
      <c r="E160" s="14"/>
      <c r="F160" s="14"/>
      <c r="G160" s="14"/>
      <c r="H160" s="14"/>
      <c r="I160" s="14"/>
      <c r="J160" s="14"/>
      <c r="K160" s="14"/>
      <c r="L160" s="14"/>
      <c r="M160" s="14"/>
      <c r="N160" s="14"/>
      <c r="O160" s="14"/>
      <c r="P160" s="14"/>
      <c r="Q160" s="14"/>
      <c r="R160" s="14"/>
      <c r="S160" s="14"/>
      <c r="T160" s="14"/>
      <c r="U160" s="14"/>
      <c r="V160" s="14"/>
      <c r="W160" s="14"/>
      <c r="X160" s="14"/>
      <c r="Y160" s="14"/>
      <c r="Z160" s="14"/>
      <c r="AA160" s="14"/>
      <c r="AB160" s="14"/>
      <c r="AC160" s="14"/>
      <c r="AD160" s="14"/>
      <c r="AE160" s="14"/>
      <c r="AF160" s="14"/>
      <c r="AG160" s="14"/>
      <c r="AH160" s="14"/>
      <c r="AI160" s="14"/>
      <c r="AJ160" s="14"/>
    </row>
    <row r="161" spans="1:36" ht="15.75" customHeight="1" x14ac:dyDescent="0.15">
      <c r="A161" s="14"/>
      <c r="B161" s="14"/>
      <c r="C161" s="14"/>
      <c r="D161" s="14"/>
      <c r="E161" s="14"/>
      <c r="F161" s="14"/>
      <c r="G161" s="14"/>
      <c r="H161" s="14"/>
      <c r="I161" s="14"/>
      <c r="J161" s="14"/>
      <c r="K161" s="14"/>
      <c r="L161" s="14"/>
      <c r="M161" s="14"/>
      <c r="N161" s="14"/>
      <c r="O161" s="14"/>
      <c r="P161" s="14"/>
      <c r="Q161" s="14"/>
      <c r="R161" s="14"/>
      <c r="S161" s="14"/>
      <c r="T161" s="14"/>
      <c r="U161" s="14"/>
      <c r="V161" s="14"/>
      <c r="W161" s="14"/>
      <c r="X161" s="14"/>
      <c r="Y161" s="14"/>
      <c r="Z161" s="14"/>
      <c r="AA161" s="14"/>
      <c r="AB161" s="14"/>
      <c r="AC161" s="14"/>
      <c r="AD161" s="14"/>
      <c r="AE161" s="14"/>
      <c r="AF161" s="14"/>
      <c r="AG161" s="14"/>
      <c r="AH161" s="14"/>
      <c r="AI161" s="14"/>
      <c r="AJ161" s="14"/>
    </row>
    <row r="162" spans="1:36" ht="15.75" customHeight="1" x14ac:dyDescent="0.15">
      <c r="A162" s="14"/>
      <c r="B162" s="14"/>
      <c r="C162" s="14"/>
      <c r="D162" s="14"/>
      <c r="E162" s="14"/>
      <c r="F162" s="14"/>
      <c r="G162" s="14"/>
      <c r="H162" s="14"/>
      <c r="I162" s="14"/>
      <c r="J162" s="14"/>
      <c r="K162" s="14"/>
      <c r="L162" s="14"/>
      <c r="M162" s="14"/>
      <c r="N162" s="14"/>
      <c r="O162" s="14"/>
      <c r="P162" s="14"/>
      <c r="Q162" s="14"/>
      <c r="R162" s="14"/>
      <c r="S162" s="14"/>
      <c r="T162" s="14"/>
      <c r="U162" s="14"/>
      <c r="V162" s="14"/>
      <c r="W162" s="14"/>
      <c r="X162" s="14"/>
      <c r="Y162" s="14"/>
      <c r="Z162" s="14"/>
      <c r="AA162" s="14"/>
      <c r="AB162" s="14"/>
      <c r="AC162" s="14"/>
      <c r="AD162" s="14"/>
      <c r="AE162" s="14"/>
      <c r="AF162" s="14"/>
      <c r="AG162" s="14"/>
      <c r="AH162" s="14"/>
      <c r="AI162" s="14"/>
      <c r="AJ162" s="14"/>
    </row>
    <row r="163" spans="1:36" ht="15.75" customHeight="1" x14ac:dyDescent="0.15">
      <c r="A163" s="14"/>
      <c r="B163" s="14"/>
      <c r="C163" s="14"/>
      <c r="D163" s="14"/>
      <c r="E163" s="14"/>
      <c r="F163" s="14"/>
      <c r="G163" s="14"/>
      <c r="H163" s="14"/>
      <c r="I163" s="14"/>
      <c r="J163" s="14"/>
      <c r="K163" s="14"/>
      <c r="L163" s="14"/>
      <c r="M163" s="14"/>
      <c r="N163" s="14"/>
      <c r="O163" s="14"/>
      <c r="P163" s="14"/>
      <c r="Q163" s="14"/>
      <c r="R163" s="14"/>
      <c r="S163" s="14"/>
      <c r="T163" s="14"/>
      <c r="U163" s="14"/>
      <c r="V163" s="14"/>
      <c r="W163" s="14"/>
      <c r="X163" s="14"/>
      <c r="Y163" s="14"/>
      <c r="Z163" s="14"/>
      <c r="AA163" s="14"/>
      <c r="AB163" s="14"/>
      <c r="AC163" s="14"/>
      <c r="AD163" s="14"/>
      <c r="AE163" s="14"/>
      <c r="AF163" s="14"/>
      <c r="AG163" s="14"/>
      <c r="AH163" s="14"/>
      <c r="AI163" s="14"/>
      <c r="AJ163" s="14"/>
    </row>
    <row r="164" spans="1:36" ht="15.75" customHeight="1" x14ac:dyDescent="0.15">
      <c r="A164" s="14"/>
      <c r="B164" s="14"/>
      <c r="C164" s="14"/>
      <c r="D164" s="14"/>
      <c r="E164" s="14"/>
      <c r="F164" s="14"/>
      <c r="G164" s="14"/>
      <c r="H164" s="14"/>
      <c r="I164" s="14"/>
      <c r="J164" s="14"/>
      <c r="K164" s="14"/>
      <c r="L164" s="14"/>
      <c r="M164" s="14"/>
      <c r="N164" s="14"/>
      <c r="O164" s="14"/>
      <c r="P164" s="14"/>
      <c r="Q164" s="14"/>
      <c r="R164" s="14"/>
      <c r="S164" s="14"/>
      <c r="T164" s="14"/>
      <c r="U164" s="14"/>
      <c r="V164" s="14"/>
      <c r="W164" s="14"/>
      <c r="X164" s="14"/>
      <c r="Y164" s="14"/>
      <c r="Z164" s="14"/>
      <c r="AA164" s="14"/>
      <c r="AB164" s="14"/>
      <c r="AC164" s="14"/>
      <c r="AD164" s="14"/>
      <c r="AE164" s="14"/>
      <c r="AF164" s="14"/>
      <c r="AG164" s="14"/>
      <c r="AH164" s="14"/>
      <c r="AI164" s="14"/>
      <c r="AJ164" s="14"/>
    </row>
    <row r="165" spans="1:36" ht="15.75" customHeight="1" x14ac:dyDescent="0.15">
      <c r="A165" s="14"/>
      <c r="B165" s="14"/>
      <c r="C165" s="14"/>
      <c r="D165" s="14"/>
      <c r="E165" s="14"/>
      <c r="F165" s="14"/>
      <c r="G165" s="14"/>
      <c r="H165" s="14"/>
      <c r="I165" s="14"/>
      <c r="J165" s="14"/>
      <c r="K165" s="14"/>
      <c r="L165" s="14"/>
      <c r="M165" s="14"/>
      <c r="N165" s="14"/>
      <c r="O165" s="14"/>
      <c r="P165" s="14"/>
      <c r="Q165" s="14"/>
      <c r="R165" s="14"/>
      <c r="S165" s="14"/>
      <c r="T165" s="14"/>
      <c r="U165" s="14"/>
      <c r="V165" s="14"/>
      <c r="W165" s="14"/>
      <c r="X165" s="14"/>
      <c r="Y165" s="14"/>
      <c r="Z165" s="14"/>
      <c r="AA165" s="14"/>
      <c r="AB165" s="14"/>
      <c r="AC165" s="14"/>
      <c r="AD165" s="14"/>
      <c r="AE165" s="14"/>
      <c r="AF165" s="14"/>
      <c r="AG165" s="14"/>
      <c r="AH165" s="14"/>
      <c r="AI165" s="14"/>
      <c r="AJ165" s="14"/>
    </row>
    <row r="166" spans="1:36" ht="15.75" customHeight="1" x14ac:dyDescent="0.15">
      <c r="A166" s="14"/>
      <c r="B166" s="14"/>
      <c r="C166" s="14"/>
      <c r="D166" s="14"/>
      <c r="E166" s="14"/>
      <c r="F166" s="14"/>
      <c r="G166" s="14"/>
      <c r="H166" s="14"/>
      <c r="I166" s="14"/>
      <c r="J166" s="14"/>
      <c r="K166" s="14"/>
      <c r="L166" s="14"/>
      <c r="M166" s="14"/>
      <c r="N166" s="14"/>
      <c r="O166" s="14"/>
      <c r="P166" s="14"/>
      <c r="Q166" s="14"/>
      <c r="R166" s="14"/>
      <c r="S166" s="14"/>
      <c r="T166" s="14"/>
      <c r="U166" s="14"/>
      <c r="V166" s="14"/>
      <c r="W166" s="14"/>
      <c r="X166" s="14"/>
      <c r="Y166" s="14"/>
      <c r="Z166" s="14"/>
      <c r="AA166" s="14"/>
      <c r="AB166" s="14"/>
      <c r="AC166" s="14"/>
      <c r="AD166" s="14"/>
      <c r="AE166" s="14"/>
      <c r="AF166" s="14"/>
      <c r="AG166" s="14"/>
      <c r="AH166" s="14"/>
      <c r="AI166" s="14"/>
      <c r="AJ166" s="14"/>
    </row>
    <row r="167" spans="1:36" ht="15.75" customHeight="1" x14ac:dyDescent="0.15">
      <c r="A167" s="14"/>
      <c r="B167" s="14"/>
      <c r="C167" s="14"/>
      <c r="D167" s="14"/>
      <c r="E167" s="14"/>
      <c r="F167" s="14"/>
      <c r="G167" s="14"/>
      <c r="H167" s="14"/>
      <c r="I167" s="14"/>
      <c r="J167" s="14"/>
      <c r="K167" s="14"/>
      <c r="L167" s="14"/>
      <c r="M167" s="14"/>
      <c r="N167" s="14"/>
      <c r="O167" s="14"/>
      <c r="P167" s="14"/>
      <c r="Q167" s="14"/>
      <c r="R167" s="14"/>
      <c r="S167" s="14"/>
      <c r="T167" s="14"/>
      <c r="U167" s="14"/>
      <c r="V167" s="14"/>
      <c r="W167" s="14"/>
      <c r="X167" s="14"/>
      <c r="Y167" s="14"/>
      <c r="Z167" s="14"/>
      <c r="AA167" s="14"/>
      <c r="AB167" s="14"/>
      <c r="AC167" s="14"/>
      <c r="AD167" s="14"/>
      <c r="AE167" s="14"/>
      <c r="AF167" s="14"/>
      <c r="AG167" s="14"/>
      <c r="AH167" s="14"/>
      <c r="AI167" s="14"/>
      <c r="AJ167" s="14"/>
    </row>
    <row r="168" spans="1:36" ht="15.75" customHeight="1" x14ac:dyDescent="0.15">
      <c r="A168" s="14"/>
      <c r="B168" s="14"/>
      <c r="C168" s="14"/>
      <c r="D168" s="14"/>
      <c r="E168" s="14"/>
      <c r="F168" s="14"/>
      <c r="G168" s="14"/>
      <c r="H168" s="14"/>
      <c r="I168" s="14"/>
      <c r="J168" s="14"/>
      <c r="K168" s="14"/>
      <c r="L168" s="14"/>
      <c r="M168" s="14"/>
      <c r="N168" s="14"/>
      <c r="O168" s="14"/>
      <c r="P168" s="14"/>
      <c r="Q168" s="14"/>
      <c r="R168" s="14"/>
      <c r="S168" s="14"/>
      <c r="T168" s="14"/>
      <c r="U168" s="14"/>
      <c r="V168" s="14"/>
      <c r="W168" s="14"/>
      <c r="X168" s="14"/>
      <c r="Y168" s="14"/>
      <c r="Z168" s="14"/>
      <c r="AA168" s="14"/>
      <c r="AB168" s="14"/>
      <c r="AC168" s="14"/>
      <c r="AD168" s="14"/>
      <c r="AE168" s="14"/>
      <c r="AF168" s="14"/>
      <c r="AG168" s="14"/>
      <c r="AH168" s="14"/>
      <c r="AI168" s="14"/>
      <c r="AJ168" s="14"/>
    </row>
    <row r="169" spans="1:36" ht="15.75" customHeight="1" x14ac:dyDescent="0.15">
      <c r="A169" s="14"/>
      <c r="B169" s="14"/>
      <c r="C169" s="14"/>
      <c r="D169" s="14"/>
      <c r="E169" s="14"/>
      <c r="F169" s="14"/>
      <c r="G169" s="14"/>
      <c r="H169" s="14"/>
      <c r="I169" s="14"/>
      <c r="J169" s="14"/>
      <c r="K169" s="14"/>
      <c r="L169" s="14"/>
      <c r="M169" s="14"/>
      <c r="N169" s="14"/>
      <c r="O169" s="14"/>
      <c r="P169" s="14"/>
      <c r="Q169" s="14"/>
      <c r="R169" s="14"/>
      <c r="S169" s="14"/>
      <c r="T169" s="14"/>
      <c r="U169" s="14"/>
      <c r="V169" s="14"/>
      <c r="W169" s="14"/>
      <c r="X169" s="14"/>
      <c r="Y169" s="14"/>
      <c r="Z169" s="14"/>
      <c r="AA169" s="14"/>
      <c r="AB169" s="14"/>
      <c r="AC169" s="14"/>
      <c r="AD169" s="14"/>
      <c r="AE169" s="14"/>
      <c r="AF169" s="14"/>
      <c r="AG169" s="14"/>
      <c r="AH169" s="14"/>
      <c r="AI169" s="14"/>
      <c r="AJ169" s="14"/>
    </row>
    <row r="170" spans="1:36" ht="15.75" customHeight="1" x14ac:dyDescent="0.15">
      <c r="A170" s="14"/>
      <c r="B170" s="14"/>
      <c r="C170" s="14"/>
      <c r="D170" s="14"/>
      <c r="E170" s="14"/>
      <c r="F170" s="14"/>
      <c r="G170" s="14"/>
      <c r="H170" s="14"/>
      <c r="I170" s="14"/>
      <c r="J170" s="14"/>
      <c r="K170" s="14"/>
      <c r="L170" s="14"/>
      <c r="M170" s="14"/>
      <c r="N170" s="14"/>
      <c r="O170" s="14"/>
      <c r="P170" s="14"/>
      <c r="Q170" s="14"/>
      <c r="R170" s="14"/>
      <c r="S170" s="14"/>
      <c r="T170" s="14"/>
      <c r="U170" s="14"/>
      <c r="V170" s="14"/>
      <c r="W170" s="14"/>
      <c r="X170" s="14"/>
      <c r="Y170" s="14"/>
      <c r="Z170" s="14"/>
      <c r="AA170" s="14"/>
      <c r="AB170" s="14"/>
      <c r="AC170" s="14"/>
      <c r="AD170" s="14"/>
      <c r="AE170" s="14"/>
      <c r="AF170" s="14"/>
      <c r="AG170" s="14"/>
      <c r="AH170" s="14"/>
      <c r="AI170" s="14"/>
      <c r="AJ170" s="14"/>
    </row>
    <row r="171" spans="1:36" ht="15.75" customHeight="1" x14ac:dyDescent="0.15">
      <c r="A171" s="14"/>
      <c r="B171" s="14"/>
      <c r="C171" s="14"/>
      <c r="D171" s="14"/>
      <c r="E171" s="14"/>
      <c r="F171" s="14"/>
      <c r="G171" s="14"/>
      <c r="H171" s="14"/>
      <c r="I171" s="14"/>
      <c r="J171" s="14"/>
      <c r="K171" s="14"/>
      <c r="L171" s="14"/>
      <c r="M171" s="14"/>
      <c r="N171" s="14"/>
      <c r="O171" s="14"/>
      <c r="P171" s="14"/>
      <c r="Q171" s="14"/>
      <c r="R171" s="14"/>
      <c r="S171" s="14"/>
      <c r="T171" s="14"/>
      <c r="U171" s="14"/>
      <c r="V171" s="14"/>
      <c r="W171" s="14"/>
      <c r="X171" s="14"/>
      <c r="Y171" s="14"/>
      <c r="Z171" s="14"/>
      <c r="AA171" s="14"/>
      <c r="AB171" s="14"/>
      <c r="AC171" s="14"/>
      <c r="AD171" s="14"/>
      <c r="AE171" s="14"/>
      <c r="AF171" s="14"/>
      <c r="AG171" s="14"/>
      <c r="AH171" s="14"/>
      <c r="AI171" s="14"/>
      <c r="AJ171" s="14"/>
    </row>
    <row r="172" spans="1:36" ht="15.75" customHeight="1" x14ac:dyDescent="0.15">
      <c r="A172" s="14"/>
      <c r="B172" s="14"/>
      <c r="C172" s="14"/>
      <c r="D172" s="14"/>
      <c r="E172" s="14"/>
      <c r="F172" s="14"/>
      <c r="G172" s="14"/>
      <c r="H172" s="14"/>
      <c r="I172" s="14"/>
      <c r="J172" s="14"/>
      <c r="K172" s="14"/>
      <c r="L172" s="14"/>
      <c r="M172" s="14"/>
      <c r="N172" s="14"/>
      <c r="O172" s="14"/>
      <c r="P172" s="14"/>
      <c r="Q172" s="14"/>
      <c r="R172" s="14"/>
      <c r="S172" s="14"/>
      <c r="T172" s="14"/>
      <c r="U172" s="14"/>
      <c r="V172" s="14"/>
      <c r="W172" s="14"/>
      <c r="X172" s="14"/>
      <c r="Y172" s="14"/>
      <c r="Z172" s="14"/>
      <c r="AA172" s="14"/>
      <c r="AB172" s="14"/>
      <c r="AC172" s="14"/>
      <c r="AD172" s="14"/>
      <c r="AE172" s="14"/>
      <c r="AF172" s="14"/>
      <c r="AG172" s="14"/>
      <c r="AH172" s="14"/>
      <c r="AI172" s="14"/>
      <c r="AJ172" s="14"/>
    </row>
    <row r="173" spans="1:36" ht="15.75" customHeight="1" x14ac:dyDescent="0.15">
      <c r="A173" s="14"/>
      <c r="B173" s="14"/>
      <c r="C173" s="14"/>
      <c r="D173" s="14"/>
      <c r="E173" s="14"/>
      <c r="F173" s="14"/>
      <c r="G173" s="14"/>
      <c r="H173" s="14"/>
      <c r="I173" s="14"/>
      <c r="J173" s="14"/>
      <c r="K173" s="14"/>
      <c r="L173" s="14"/>
      <c r="M173" s="14"/>
      <c r="N173" s="14"/>
      <c r="O173" s="14"/>
      <c r="P173" s="14"/>
      <c r="Q173" s="14"/>
      <c r="R173" s="14"/>
      <c r="S173" s="14"/>
      <c r="T173" s="14"/>
      <c r="U173" s="14"/>
      <c r="V173" s="14"/>
      <c r="W173" s="14"/>
      <c r="X173" s="14"/>
      <c r="Y173" s="14"/>
      <c r="Z173" s="14"/>
      <c r="AA173" s="14"/>
      <c r="AB173" s="14"/>
      <c r="AC173" s="14"/>
      <c r="AD173" s="14"/>
      <c r="AE173" s="14"/>
      <c r="AF173" s="14"/>
      <c r="AG173" s="14"/>
      <c r="AH173" s="14"/>
      <c r="AI173" s="14"/>
      <c r="AJ173" s="14"/>
    </row>
    <row r="174" spans="1:36" ht="15.75" customHeight="1" x14ac:dyDescent="0.15">
      <c r="A174" s="14"/>
      <c r="B174" s="14"/>
      <c r="C174" s="14"/>
      <c r="D174" s="14"/>
      <c r="E174" s="14"/>
      <c r="F174" s="14"/>
      <c r="G174" s="14"/>
      <c r="H174" s="14"/>
      <c r="I174" s="14"/>
      <c r="J174" s="14"/>
      <c r="K174" s="14"/>
      <c r="L174" s="14"/>
      <c r="M174" s="14"/>
      <c r="N174" s="14"/>
      <c r="O174" s="14"/>
      <c r="P174" s="14"/>
      <c r="Q174" s="14"/>
      <c r="R174" s="14"/>
      <c r="S174" s="14"/>
      <c r="T174" s="14"/>
      <c r="U174" s="14"/>
      <c r="V174" s="14"/>
      <c r="W174" s="14"/>
      <c r="X174" s="14"/>
      <c r="Y174" s="14"/>
      <c r="Z174" s="14"/>
      <c r="AA174" s="14"/>
      <c r="AB174" s="14"/>
      <c r="AC174" s="14"/>
      <c r="AD174" s="14"/>
      <c r="AE174" s="14"/>
      <c r="AF174" s="14"/>
      <c r="AG174" s="14"/>
      <c r="AH174" s="14"/>
      <c r="AI174" s="14"/>
      <c r="AJ174" s="14"/>
    </row>
    <row r="175" spans="1:36" ht="15.75" customHeight="1" x14ac:dyDescent="0.15">
      <c r="A175" s="14"/>
      <c r="B175" s="14"/>
      <c r="C175" s="14"/>
      <c r="D175" s="14"/>
      <c r="E175" s="14"/>
      <c r="F175" s="14"/>
      <c r="G175" s="14"/>
      <c r="H175" s="14"/>
      <c r="I175" s="14"/>
      <c r="J175" s="14"/>
      <c r="K175" s="14"/>
      <c r="L175" s="14"/>
      <c r="M175" s="14"/>
      <c r="N175" s="14"/>
      <c r="O175" s="14"/>
      <c r="P175" s="14"/>
      <c r="Q175" s="14"/>
      <c r="R175" s="14"/>
      <c r="S175" s="14"/>
      <c r="T175" s="14"/>
      <c r="U175" s="14"/>
      <c r="V175" s="14"/>
      <c r="W175" s="14"/>
      <c r="X175" s="14"/>
      <c r="Y175" s="14"/>
      <c r="Z175" s="14"/>
      <c r="AA175" s="14"/>
      <c r="AB175" s="14"/>
      <c r="AC175" s="14"/>
      <c r="AD175" s="14"/>
      <c r="AE175" s="14"/>
      <c r="AF175" s="14"/>
      <c r="AG175" s="14"/>
      <c r="AH175" s="14"/>
      <c r="AI175" s="14"/>
      <c r="AJ175" s="14"/>
    </row>
    <row r="176" spans="1:36" ht="15.75" customHeight="1" x14ac:dyDescent="0.15">
      <c r="A176" s="14"/>
      <c r="B176" s="14"/>
      <c r="C176" s="14"/>
      <c r="D176" s="14"/>
      <c r="E176" s="14"/>
      <c r="F176" s="14"/>
      <c r="G176" s="14"/>
      <c r="H176" s="14"/>
      <c r="I176" s="14"/>
      <c r="J176" s="14"/>
      <c r="K176" s="14"/>
      <c r="L176" s="14"/>
      <c r="M176" s="14"/>
      <c r="N176" s="14"/>
      <c r="O176" s="14"/>
      <c r="P176" s="14"/>
      <c r="Q176" s="14"/>
      <c r="R176" s="14"/>
      <c r="S176" s="14"/>
      <c r="T176" s="14"/>
      <c r="U176" s="14"/>
      <c r="V176" s="14"/>
      <c r="W176" s="14"/>
      <c r="X176" s="14"/>
      <c r="Y176" s="14"/>
      <c r="Z176" s="14"/>
      <c r="AA176" s="14"/>
      <c r="AB176" s="14"/>
      <c r="AC176" s="14"/>
      <c r="AD176" s="14"/>
      <c r="AE176" s="14"/>
      <c r="AF176" s="14"/>
      <c r="AG176" s="14"/>
      <c r="AH176" s="14"/>
      <c r="AI176" s="14"/>
      <c r="AJ176" s="14"/>
    </row>
    <row r="177" spans="1:36" ht="15.75" customHeight="1" x14ac:dyDescent="0.15">
      <c r="A177" s="14"/>
      <c r="B177" s="14"/>
      <c r="C177" s="14"/>
      <c r="D177" s="14"/>
      <c r="E177" s="14"/>
      <c r="F177" s="14"/>
      <c r="G177" s="14"/>
      <c r="H177" s="14"/>
      <c r="I177" s="14"/>
      <c r="J177" s="14"/>
      <c r="K177" s="14"/>
      <c r="L177" s="14"/>
      <c r="M177" s="14"/>
      <c r="N177" s="14"/>
      <c r="O177" s="14"/>
      <c r="P177" s="14"/>
      <c r="Q177" s="14"/>
      <c r="R177" s="14"/>
      <c r="S177" s="14"/>
      <c r="T177" s="14"/>
      <c r="U177" s="14"/>
      <c r="V177" s="14"/>
      <c r="W177" s="14"/>
      <c r="X177" s="14"/>
      <c r="Y177" s="14"/>
      <c r="Z177" s="14"/>
      <c r="AA177" s="14"/>
      <c r="AB177" s="14"/>
      <c r="AC177" s="14"/>
      <c r="AD177" s="14"/>
      <c r="AE177" s="14"/>
      <c r="AF177" s="14"/>
      <c r="AG177" s="14"/>
      <c r="AH177" s="14"/>
      <c r="AI177" s="14"/>
      <c r="AJ177" s="14"/>
    </row>
    <row r="178" spans="1:36" ht="15.75" customHeight="1" x14ac:dyDescent="0.15">
      <c r="A178" s="14"/>
      <c r="B178" s="14"/>
      <c r="C178" s="14"/>
      <c r="D178" s="14"/>
      <c r="E178" s="14"/>
      <c r="F178" s="14"/>
      <c r="G178" s="14"/>
      <c r="H178" s="14"/>
      <c r="I178" s="14"/>
      <c r="J178" s="14"/>
      <c r="K178" s="14"/>
      <c r="L178" s="14"/>
      <c r="M178" s="14"/>
      <c r="N178" s="14"/>
      <c r="O178" s="14"/>
      <c r="P178" s="14"/>
      <c r="Q178" s="14"/>
      <c r="R178" s="14"/>
      <c r="S178" s="14"/>
      <c r="T178" s="14"/>
      <c r="U178" s="14"/>
      <c r="V178" s="14"/>
      <c r="W178" s="14"/>
      <c r="X178" s="14"/>
      <c r="Y178" s="14"/>
      <c r="Z178" s="14"/>
      <c r="AA178" s="14"/>
      <c r="AB178" s="14"/>
      <c r="AC178" s="14"/>
      <c r="AD178" s="14"/>
      <c r="AE178" s="14"/>
      <c r="AF178" s="14"/>
      <c r="AG178" s="14"/>
      <c r="AH178" s="14"/>
      <c r="AI178" s="14"/>
      <c r="AJ178" s="14"/>
    </row>
    <row r="179" spans="1:36" ht="15.75" customHeight="1" x14ac:dyDescent="0.15">
      <c r="A179" s="14"/>
      <c r="B179" s="14"/>
      <c r="C179" s="14"/>
      <c r="D179" s="14"/>
      <c r="E179" s="14"/>
      <c r="F179" s="14"/>
      <c r="G179" s="14"/>
      <c r="H179" s="14"/>
      <c r="I179" s="14"/>
      <c r="J179" s="14"/>
      <c r="K179" s="14"/>
      <c r="L179" s="14"/>
      <c r="M179" s="14"/>
      <c r="N179" s="14"/>
      <c r="O179" s="14"/>
      <c r="P179" s="14"/>
      <c r="Q179" s="14"/>
      <c r="R179" s="14"/>
      <c r="S179" s="14"/>
      <c r="T179" s="14"/>
      <c r="U179" s="14"/>
      <c r="V179" s="14"/>
      <c r="W179" s="14"/>
      <c r="X179" s="14"/>
      <c r="Y179" s="14"/>
      <c r="Z179" s="14"/>
      <c r="AA179" s="14"/>
      <c r="AB179" s="14"/>
      <c r="AC179" s="14"/>
      <c r="AD179" s="14"/>
      <c r="AE179" s="14"/>
      <c r="AF179" s="14"/>
      <c r="AG179" s="14"/>
      <c r="AH179" s="14"/>
      <c r="AI179" s="14"/>
      <c r="AJ179" s="14"/>
    </row>
    <row r="180" spans="1:36" ht="15.75" customHeight="1" x14ac:dyDescent="0.15">
      <c r="A180" s="14"/>
      <c r="B180" s="14"/>
      <c r="C180" s="14"/>
      <c r="D180" s="14"/>
      <c r="E180" s="14"/>
      <c r="F180" s="14"/>
      <c r="G180" s="14"/>
      <c r="H180" s="14"/>
      <c r="I180" s="14"/>
      <c r="J180" s="14"/>
      <c r="K180" s="14"/>
      <c r="L180" s="14"/>
      <c r="M180" s="14"/>
      <c r="N180" s="14"/>
      <c r="O180" s="14"/>
      <c r="P180" s="14"/>
      <c r="Q180" s="14"/>
      <c r="R180" s="14"/>
      <c r="S180" s="14"/>
      <c r="T180" s="14"/>
      <c r="U180" s="14"/>
      <c r="V180" s="14"/>
      <c r="W180" s="14"/>
      <c r="X180" s="14"/>
      <c r="Y180" s="14"/>
      <c r="Z180" s="14"/>
      <c r="AA180" s="14"/>
      <c r="AB180" s="14"/>
      <c r="AC180" s="14"/>
      <c r="AD180" s="14"/>
      <c r="AE180" s="14"/>
      <c r="AF180" s="14"/>
      <c r="AG180" s="14"/>
      <c r="AH180" s="14"/>
      <c r="AI180" s="14"/>
      <c r="AJ180" s="14"/>
    </row>
    <row r="181" spans="1:36" ht="15.75" customHeight="1" x14ac:dyDescent="0.15">
      <c r="A181" s="14"/>
      <c r="B181" s="14"/>
      <c r="C181" s="14"/>
      <c r="D181" s="14"/>
      <c r="E181" s="14"/>
      <c r="F181" s="14"/>
      <c r="G181" s="14"/>
      <c r="H181" s="14"/>
      <c r="I181" s="14"/>
      <c r="J181" s="14"/>
      <c r="K181" s="14"/>
      <c r="L181" s="14"/>
      <c r="M181" s="14"/>
      <c r="N181" s="14"/>
      <c r="O181" s="14"/>
      <c r="P181" s="14"/>
      <c r="Q181" s="14"/>
      <c r="R181" s="14"/>
      <c r="S181" s="14"/>
      <c r="T181" s="14"/>
      <c r="U181" s="14"/>
      <c r="V181" s="14"/>
      <c r="W181" s="14"/>
      <c r="X181" s="14"/>
      <c r="Y181" s="14"/>
      <c r="Z181" s="14"/>
      <c r="AA181" s="14"/>
      <c r="AB181" s="14"/>
      <c r="AC181" s="14"/>
      <c r="AD181" s="14"/>
      <c r="AE181" s="14"/>
      <c r="AF181" s="14"/>
      <c r="AG181" s="14"/>
      <c r="AH181" s="14"/>
      <c r="AI181" s="14"/>
      <c r="AJ181" s="14"/>
    </row>
    <row r="182" spans="1:36" ht="15.75" customHeight="1" x14ac:dyDescent="0.15">
      <c r="A182" s="14"/>
      <c r="B182" s="14"/>
      <c r="C182" s="14"/>
      <c r="D182" s="14"/>
      <c r="E182" s="14"/>
      <c r="F182" s="14"/>
      <c r="G182" s="14"/>
      <c r="H182" s="14"/>
      <c r="I182" s="14"/>
      <c r="J182" s="14"/>
      <c r="K182" s="14"/>
      <c r="L182" s="14"/>
      <c r="M182" s="14"/>
      <c r="N182" s="14"/>
      <c r="O182" s="14"/>
      <c r="P182" s="14"/>
      <c r="Q182" s="14"/>
      <c r="R182" s="14"/>
      <c r="S182" s="14"/>
      <c r="T182" s="14"/>
      <c r="U182" s="14"/>
      <c r="V182" s="14"/>
      <c r="W182" s="14"/>
      <c r="X182" s="14"/>
      <c r="Y182" s="14"/>
      <c r="Z182" s="14"/>
      <c r="AA182" s="14"/>
      <c r="AB182" s="14"/>
      <c r="AC182" s="14"/>
      <c r="AD182" s="14"/>
      <c r="AE182" s="14"/>
      <c r="AF182" s="14"/>
      <c r="AG182" s="14"/>
      <c r="AH182" s="14"/>
      <c r="AI182" s="14"/>
      <c r="AJ182" s="14"/>
    </row>
    <row r="183" spans="1:36" ht="15.75" customHeight="1" x14ac:dyDescent="0.15">
      <c r="A183" s="14"/>
      <c r="B183" s="14"/>
      <c r="C183" s="14"/>
      <c r="D183" s="14"/>
      <c r="E183" s="14"/>
      <c r="F183" s="14"/>
      <c r="G183" s="14"/>
      <c r="H183" s="14"/>
      <c r="I183" s="14"/>
      <c r="J183" s="14"/>
      <c r="K183" s="14"/>
      <c r="L183" s="14"/>
      <c r="M183" s="14"/>
      <c r="N183" s="14"/>
      <c r="O183" s="14"/>
      <c r="P183" s="14"/>
      <c r="Q183" s="14"/>
      <c r="R183" s="14"/>
      <c r="S183" s="14"/>
      <c r="T183" s="14"/>
      <c r="U183" s="14"/>
      <c r="V183" s="14"/>
      <c r="W183" s="14"/>
      <c r="X183" s="14"/>
      <c r="Y183" s="14"/>
      <c r="Z183" s="14"/>
      <c r="AA183" s="14"/>
      <c r="AB183" s="14"/>
      <c r="AC183" s="14"/>
      <c r="AD183" s="14"/>
      <c r="AE183" s="14"/>
      <c r="AF183" s="14"/>
      <c r="AG183" s="14"/>
      <c r="AH183" s="14"/>
      <c r="AI183" s="14"/>
      <c r="AJ183" s="14"/>
    </row>
    <row r="184" spans="1:36" ht="15.75" customHeight="1" x14ac:dyDescent="0.15">
      <c r="A184" s="14"/>
      <c r="B184" s="14"/>
      <c r="C184" s="14"/>
      <c r="D184" s="14"/>
      <c r="E184" s="14"/>
      <c r="F184" s="14"/>
      <c r="G184" s="14"/>
      <c r="H184" s="14"/>
      <c r="I184" s="14"/>
      <c r="J184" s="14"/>
      <c r="K184" s="14"/>
      <c r="L184" s="14"/>
      <c r="M184" s="14"/>
      <c r="N184" s="14"/>
      <c r="O184" s="14"/>
      <c r="P184" s="14"/>
      <c r="Q184" s="14"/>
      <c r="R184" s="14"/>
      <c r="S184" s="14"/>
      <c r="T184" s="14"/>
      <c r="U184" s="14"/>
      <c r="V184" s="14"/>
      <c r="W184" s="14"/>
      <c r="X184" s="14"/>
      <c r="Y184" s="14"/>
      <c r="Z184" s="14"/>
      <c r="AA184" s="14"/>
      <c r="AB184" s="14"/>
      <c r="AC184" s="14"/>
      <c r="AD184" s="14"/>
      <c r="AE184" s="14"/>
      <c r="AF184" s="14"/>
      <c r="AG184" s="14"/>
      <c r="AH184" s="14"/>
      <c r="AI184" s="14"/>
      <c r="AJ184" s="14"/>
    </row>
    <row r="185" spans="1:36" ht="15.75" customHeight="1" x14ac:dyDescent="0.15">
      <c r="A185" s="14"/>
      <c r="B185" s="14"/>
      <c r="C185" s="14"/>
      <c r="D185" s="14"/>
      <c r="E185" s="14"/>
      <c r="F185" s="14"/>
      <c r="G185" s="14"/>
      <c r="H185" s="14"/>
      <c r="I185" s="14"/>
      <c r="J185" s="14"/>
      <c r="K185" s="14"/>
      <c r="L185" s="14"/>
      <c r="M185" s="14"/>
      <c r="N185" s="14"/>
      <c r="O185" s="14"/>
      <c r="P185" s="14"/>
      <c r="Q185" s="14"/>
      <c r="R185" s="14"/>
      <c r="S185" s="14"/>
      <c r="T185" s="14"/>
      <c r="U185" s="14"/>
      <c r="V185" s="14"/>
      <c r="W185" s="14"/>
      <c r="X185" s="14"/>
      <c r="Y185" s="14"/>
      <c r="Z185" s="14"/>
      <c r="AA185" s="14"/>
      <c r="AB185" s="14"/>
      <c r="AC185" s="14"/>
      <c r="AD185" s="14"/>
      <c r="AE185" s="14"/>
      <c r="AF185" s="14"/>
      <c r="AG185" s="14"/>
      <c r="AH185" s="14"/>
      <c r="AI185" s="14"/>
      <c r="AJ185" s="14"/>
    </row>
    <row r="186" spans="1:36" ht="15.75" customHeight="1" x14ac:dyDescent="0.15">
      <c r="A186" s="14"/>
      <c r="B186" s="14"/>
      <c r="C186" s="14"/>
      <c r="D186" s="14"/>
      <c r="E186" s="14"/>
      <c r="F186" s="14"/>
      <c r="G186" s="14"/>
      <c r="H186" s="14"/>
      <c r="I186" s="14"/>
      <c r="J186" s="14"/>
      <c r="K186" s="14"/>
      <c r="L186" s="14"/>
      <c r="M186" s="14"/>
      <c r="N186" s="14"/>
      <c r="O186" s="14"/>
      <c r="P186" s="14"/>
      <c r="Q186" s="14"/>
      <c r="R186" s="14"/>
      <c r="S186" s="14"/>
      <c r="T186" s="14"/>
      <c r="U186" s="14"/>
      <c r="V186" s="14"/>
      <c r="W186" s="14"/>
      <c r="X186" s="14"/>
      <c r="Y186" s="14"/>
      <c r="Z186" s="14"/>
      <c r="AA186" s="14"/>
      <c r="AB186" s="14"/>
      <c r="AC186" s="14"/>
      <c r="AD186" s="14"/>
      <c r="AE186" s="14"/>
      <c r="AF186" s="14"/>
      <c r="AG186" s="14"/>
      <c r="AH186" s="14"/>
      <c r="AI186" s="14"/>
      <c r="AJ186" s="14"/>
    </row>
    <row r="187" spans="1:36" ht="15.75" customHeight="1" x14ac:dyDescent="0.15">
      <c r="A187" s="14"/>
      <c r="B187" s="14"/>
      <c r="C187" s="14"/>
      <c r="D187" s="14"/>
      <c r="E187" s="14"/>
      <c r="F187" s="14"/>
      <c r="G187" s="14"/>
      <c r="H187" s="14"/>
      <c r="I187" s="14"/>
      <c r="J187" s="14"/>
      <c r="K187" s="14"/>
      <c r="L187" s="14"/>
      <c r="M187" s="14"/>
      <c r="N187" s="14"/>
      <c r="O187" s="14"/>
      <c r="P187" s="14"/>
      <c r="Q187" s="14"/>
      <c r="R187" s="14"/>
      <c r="S187" s="14"/>
      <c r="T187" s="14"/>
      <c r="U187" s="14"/>
      <c r="V187" s="14"/>
      <c r="W187" s="14"/>
      <c r="X187" s="14"/>
      <c r="Y187" s="14"/>
      <c r="Z187" s="14"/>
      <c r="AA187" s="14"/>
      <c r="AB187" s="14"/>
      <c r="AC187" s="14"/>
      <c r="AD187" s="14"/>
      <c r="AE187" s="14"/>
      <c r="AF187" s="14"/>
      <c r="AG187" s="14"/>
      <c r="AH187" s="14"/>
      <c r="AI187" s="14"/>
      <c r="AJ187" s="14"/>
    </row>
    <row r="188" spans="1:36" ht="15.75" customHeight="1" x14ac:dyDescent="0.15">
      <c r="A188" s="14"/>
      <c r="B188" s="14"/>
      <c r="C188" s="14"/>
      <c r="D188" s="14"/>
      <c r="E188" s="14"/>
      <c r="F188" s="14"/>
      <c r="G188" s="14"/>
      <c r="H188" s="14"/>
      <c r="I188" s="14"/>
      <c r="J188" s="14"/>
      <c r="K188" s="14"/>
      <c r="L188" s="14"/>
      <c r="M188" s="14"/>
      <c r="N188" s="14"/>
      <c r="O188" s="14"/>
      <c r="P188" s="14"/>
      <c r="Q188" s="14"/>
      <c r="R188" s="14"/>
      <c r="S188" s="14"/>
      <c r="T188" s="14"/>
      <c r="U188" s="14"/>
      <c r="V188" s="14"/>
      <c r="W188" s="14"/>
      <c r="X188" s="14"/>
      <c r="Y188" s="14"/>
      <c r="Z188" s="14"/>
      <c r="AA188" s="14"/>
      <c r="AB188" s="14"/>
      <c r="AC188" s="14"/>
      <c r="AD188" s="14"/>
      <c r="AE188" s="14"/>
      <c r="AF188" s="14"/>
      <c r="AG188" s="14"/>
      <c r="AH188" s="14"/>
      <c r="AI188" s="14"/>
      <c r="AJ188" s="14"/>
    </row>
    <row r="189" spans="1:36" ht="15.75" customHeight="1" x14ac:dyDescent="0.15">
      <c r="A189" s="14"/>
      <c r="B189" s="14"/>
      <c r="C189" s="14"/>
      <c r="D189" s="14"/>
      <c r="E189" s="14"/>
      <c r="F189" s="14"/>
      <c r="G189" s="14"/>
      <c r="H189" s="14"/>
      <c r="I189" s="14"/>
      <c r="J189" s="14"/>
      <c r="K189" s="14"/>
      <c r="L189" s="14"/>
      <c r="M189" s="14"/>
      <c r="N189" s="14"/>
      <c r="O189" s="14"/>
      <c r="P189" s="14"/>
      <c r="Q189" s="14"/>
      <c r="R189" s="14"/>
      <c r="S189" s="14"/>
      <c r="T189" s="14"/>
      <c r="U189" s="14"/>
      <c r="V189" s="14"/>
      <c r="W189" s="14"/>
      <c r="X189" s="14"/>
      <c r="Y189" s="14"/>
      <c r="Z189" s="14"/>
      <c r="AA189" s="14"/>
      <c r="AB189" s="14"/>
      <c r="AC189" s="14"/>
      <c r="AD189" s="14"/>
      <c r="AE189" s="14"/>
      <c r="AF189" s="14"/>
      <c r="AG189" s="14"/>
      <c r="AH189" s="14"/>
      <c r="AI189" s="14"/>
      <c r="AJ189" s="14"/>
    </row>
    <row r="190" spans="1:36" ht="15.75" customHeight="1" x14ac:dyDescent="0.15">
      <c r="A190" s="14"/>
      <c r="B190" s="14"/>
      <c r="C190" s="14"/>
      <c r="D190" s="14"/>
      <c r="E190" s="14"/>
      <c r="F190" s="14"/>
      <c r="G190" s="14"/>
      <c r="H190" s="14"/>
      <c r="I190" s="14"/>
      <c r="J190" s="14"/>
      <c r="K190" s="14"/>
      <c r="L190" s="14"/>
      <c r="M190" s="14"/>
      <c r="N190" s="14"/>
      <c r="O190" s="14"/>
      <c r="P190" s="14"/>
      <c r="Q190" s="14"/>
      <c r="R190" s="14"/>
      <c r="S190" s="14"/>
      <c r="T190" s="14"/>
      <c r="U190" s="14"/>
      <c r="V190" s="14"/>
      <c r="W190" s="14"/>
      <c r="X190" s="14"/>
      <c r="Y190" s="14"/>
      <c r="Z190" s="14"/>
      <c r="AA190" s="14"/>
      <c r="AB190" s="14"/>
      <c r="AC190" s="14"/>
      <c r="AD190" s="14"/>
      <c r="AE190" s="14"/>
      <c r="AF190" s="14"/>
      <c r="AG190" s="14"/>
      <c r="AH190" s="14"/>
      <c r="AI190" s="14"/>
      <c r="AJ190" s="14"/>
    </row>
    <row r="191" spans="1:36" ht="15.75" customHeight="1" x14ac:dyDescent="0.15">
      <c r="A191" s="14"/>
      <c r="B191" s="14"/>
      <c r="C191" s="14"/>
      <c r="D191" s="14"/>
      <c r="E191" s="14"/>
      <c r="F191" s="14"/>
      <c r="G191" s="14"/>
      <c r="H191" s="14"/>
      <c r="I191" s="14"/>
      <c r="J191" s="14"/>
      <c r="K191" s="14"/>
      <c r="L191" s="14"/>
      <c r="M191" s="14"/>
      <c r="N191" s="14"/>
      <c r="O191" s="14"/>
      <c r="P191" s="14"/>
      <c r="Q191" s="14"/>
      <c r="R191" s="14"/>
      <c r="S191" s="14"/>
      <c r="T191" s="14"/>
      <c r="U191" s="14"/>
      <c r="V191" s="14"/>
      <c r="W191" s="14"/>
      <c r="X191" s="14"/>
      <c r="Y191" s="14"/>
      <c r="Z191" s="14"/>
      <c r="AA191" s="14"/>
      <c r="AB191" s="14"/>
      <c r="AC191" s="14"/>
      <c r="AD191" s="14"/>
      <c r="AE191" s="14"/>
      <c r="AF191" s="14"/>
      <c r="AG191" s="14"/>
      <c r="AH191" s="14"/>
      <c r="AI191" s="14"/>
      <c r="AJ191" s="14"/>
    </row>
    <row r="192" spans="1:36" ht="15.75" customHeight="1" x14ac:dyDescent="0.15">
      <c r="A192" s="14"/>
      <c r="B192" s="14"/>
      <c r="C192" s="14"/>
      <c r="D192" s="14"/>
      <c r="E192" s="14"/>
      <c r="F192" s="14"/>
      <c r="G192" s="14"/>
      <c r="H192" s="14"/>
      <c r="I192" s="14"/>
      <c r="J192" s="14"/>
      <c r="K192" s="14"/>
      <c r="L192" s="14"/>
      <c r="M192" s="14"/>
      <c r="N192" s="14"/>
      <c r="O192" s="14"/>
      <c r="P192" s="14"/>
      <c r="Q192" s="14"/>
      <c r="R192" s="14"/>
      <c r="S192" s="14"/>
      <c r="T192" s="14"/>
      <c r="U192" s="14"/>
      <c r="V192" s="14"/>
      <c r="W192" s="14"/>
      <c r="X192" s="14"/>
      <c r="Y192" s="14"/>
      <c r="Z192" s="14"/>
      <c r="AA192" s="14"/>
      <c r="AB192" s="14"/>
      <c r="AC192" s="14"/>
      <c r="AD192" s="14"/>
      <c r="AE192" s="14"/>
      <c r="AF192" s="14"/>
      <c r="AG192" s="14"/>
      <c r="AH192" s="14"/>
      <c r="AI192" s="14"/>
      <c r="AJ192" s="14"/>
    </row>
    <row r="193" spans="1:36" ht="15.75" customHeight="1" x14ac:dyDescent="0.15">
      <c r="A193" s="14"/>
      <c r="B193" s="14"/>
      <c r="C193" s="14"/>
      <c r="D193" s="14"/>
      <c r="E193" s="14"/>
      <c r="F193" s="14"/>
      <c r="G193" s="14"/>
      <c r="H193" s="14"/>
      <c r="I193" s="14"/>
      <c r="J193" s="14"/>
      <c r="K193" s="14"/>
      <c r="L193" s="14"/>
      <c r="M193" s="14"/>
      <c r="N193" s="14"/>
      <c r="O193" s="14"/>
      <c r="P193" s="14"/>
      <c r="Q193" s="14"/>
      <c r="R193" s="14"/>
      <c r="S193" s="14"/>
      <c r="T193" s="14"/>
      <c r="U193" s="14"/>
      <c r="V193" s="14"/>
      <c r="W193" s="14"/>
      <c r="X193" s="14"/>
      <c r="Y193" s="14"/>
      <c r="Z193" s="14"/>
      <c r="AA193" s="14"/>
      <c r="AB193" s="14"/>
      <c r="AC193" s="14"/>
      <c r="AD193" s="14"/>
      <c r="AE193" s="14"/>
      <c r="AF193" s="14"/>
      <c r="AG193" s="14"/>
      <c r="AH193" s="14"/>
      <c r="AI193" s="14"/>
      <c r="AJ193" s="14"/>
    </row>
    <row r="194" spans="1:36" ht="15.75" customHeight="1" x14ac:dyDescent="0.15">
      <c r="A194" s="14"/>
      <c r="B194" s="14"/>
      <c r="C194" s="14"/>
      <c r="D194" s="14"/>
      <c r="E194" s="14"/>
      <c r="F194" s="14"/>
      <c r="G194" s="14"/>
      <c r="H194" s="14"/>
      <c r="I194" s="14"/>
      <c r="J194" s="14"/>
      <c r="K194" s="14"/>
      <c r="L194" s="14"/>
      <c r="M194" s="14"/>
      <c r="N194" s="14"/>
      <c r="O194" s="14"/>
      <c r="P194" s="14"/>
      <c r="Q194" s="14"/>
      <c r="R194" s="14"/>
      <c r="S194" s="14"/>
      <c r="T194" s="14"/>
      <c r="U194" s="14"/>
      <c r="V194" s="14"/>
      <c r="W194" s="14"/>
      <c r="X194" s="14"/>
      <c r="Y194" s="14"/>
      <c r="Z194" s="14"/>
      <c r="AA194" s="14"/>
      <c r="AB194" s="14"/>
      <c r="AC194" s="14"/>
      <c r="AD194" s="14"/>
      <c r="AE194" s="14"/>
      <c r="AF194" s="14"/>
      <c r="AG194" s="14"/>
      <c r="AH194" s="14"/>
      <c r="AI194" s="14"/>
      <c r="AJ194" s="14"/>
    </row>
    <row r="195" spans="1:36" ht="15.75" customHeight="1" x14ac:dyDescent="0.15">
      <c r="A195" s="14"/>
      <c r="B195" s="14"/>
      <c r="C195" s="14"/>
      <c r="D195" s="14"/>
      <c r="E195" s="14"/>
      <c r="F195" s="14"/>
      <c r="G195" s="14"/>
      <c r="H195" s="14"/>
      <c r="I195" s="14"/>
      <c r="J195" s="14"/>
      <c r="K195" s="14"/>
      <c r="L195" s="14"/>
      <c r="M195" s="14"/>
      <c r="N195" s="14"/>
      <c r="O195" s="14"/>
      <c r="P195" s="14"/>
      <c r="Q195" s="14"/>
      <c r="R195" s="14"/>
      <c r="S195" s="14"/>
      <c r="T195" s="14"/>
      <c r="U195" s="14"/>
      <c r="V195" s="14"/>
      <c r="W195" s="14"/>
      <c r="X195" s="14"/>
      <c r="Y195" s="14"/>
      <c r="Z195" s="14"/>
      <c r="AA195" s="14"/>
      <c r="AB195" s="14"/>
      <c r="AC195" s="14"/>
      <c r="AD195" s="14"/>
      <c r="AE195" s="14"/>
      <c r="AF195" s="14"/>
      <c r="AG195" s="14"/>
      <c r="AH195" s="14"/>
      <c r="AI195" s="14"/>
      <c r="AJ195" s="14"/>
    </row>
    <row r="196" spans="1:36" ht="15.75" customHeight="1" x14ac:dyDescent="0.15">
      <c r="A196" s="14"/>
      <c r="B196" s="14"/>
      <c r="C196" s="14"/>
      <c r="D196" s="14"/>
      <c r="E196" s="14"/>
      <c r="F196" s="14"/>
      <c r="G196" s="14"/>
      <c r="H196" s="14"/>
      <c r="I196" s="14"/>
      <c r="J196" s="14"/>
      <c r="K196" s="14"/>
      <c r="L196" s="14"/>
      <c r="M196" s="14"/>
      <c r="N196" s="14"/>
      <c r="O196" s="14"/>
      <c r="P196" s="14"/>
      <c r="Q196" s="14"/>
      <c r="R196" s="14"/>
      <c r="S196" s="14"/>
      <c r="T196" s="14"/>
      <c r="U196" s="14"/>
      <c r="V196" s="14"/>
      <c r="W196" s="14"/>
      <c r="X196" s="14"/>
      <c r="Y196" s="14"/>
      <c r="Z196" s="14"/>
      <c r="AA196" s="14"/>
      <c r="AB196" s="14"/>
      <c r="AC196" s="14"/>
      <c r="AD196" s="14"/>
      <c r="AE196" s="14"/>
      <c r="AF196" s="14"/>
      <c r="AG196" s="14"/>
      <c r="AH196" s="14"/>
      <c r="AI196" s="14"/>
      <c r="AJ196" s="14"/>
    </row>
    <row r="197" spans="1:36" ht="15.75" customHeight="1" x14ac:dyDescent="0.15">
      <c r="A197" s="14"/>
      <c r="B197" s="14"/>
      <c r="C197" s="14"/>
      <c r="D197" s="14"/>
      <c r="E197" s="14"/>
      <c r="F197" s="14"/>
      <c r="G197" s="14"/>
      <c r="H197" s="14"/>
      <c r="I197" s="14"/>
      <c r="J197" s="14"/>
      <c r="K197" s="14"/>
      <c r="L197" s="14"/>
      <c r="M197" s="14"/>
      <c r="N197" s="14"/>
      <c r="O197" s="14"/>
      <c r="P197" s="14"/>
      <c r="Q197" s="14"/>
      <c r="R197" s="14"/>
      <c r="S197" s="14"/>
      <c r="T197" s="14"/>
      <c r="U197" s="14"/>
      <c r="V197" s="14"/>
      <c r="W197" s="14"/>
      <c r="X197" s="14"/>
      <c r="Y197" s="14"/>
      <c r="Z197" s="14"/>
      <c r="AA197" s="14"/>
      <c r="AB197" s="14"/>
      <c r="AC197" s="14"/>
      <c r="AD197" s="14"/>
      <c r="AE197" s="14"/>
      <c r="AF197" s="14"/>
      <c r="AG197" s="14"/>
      <c r="AH197" s="14"/>
      <c r="AI197" s="14"/>
      <c r="AJ197" s="14"/>
    </row>
    <row r="198" spans="1:36" ht="15.75" customHeight="1" x14ac:dyDescent="0.15">
      <c r="A198" s="14"/>
      <c r="B198" s="14"/>
      <c r="C198" s="14"/>
      <c r="D198" s="14"/>
      <c r="E198" s="14"/>
      <c r="F198" s="14"/>
      <c r="G198" s="14"/>
      <c r="H198" s="14"/>
      <c r="I198" s="14"/>
      <c r="J198" s="14"/>
      <c r="K198" s="14"/>
      <c r="L198" s="14"/>
      <c r="M198" s="14"/>
      <c r="N198" s="14"/>
      <c r="O198" s="14"/>
      <c r="P198" s="14"/>
      <c r="Q198" s="14"/>
      <c r="R198" s="14"/>
      <c r="S198" s="14"/>
      <c r="T198" s="14"/>
      <c r="U198" s="14"/>
      <c r="V198" s="14"/>
      <c r="W198" s="14"/>
      <c r="X198" s="14"/>
      <c r="Y198" s="14"/>
      <c r="Z198" s="14"/>
      <c r="AA198" s="14"/>
      <c r="AB198" s="14"/>
      <c r="AC198" s="14"/>
      <c r="AD198" s="14"/>
      <c r="AE198" s="14"/>
      <c r="AF198" s="14"/>
      <c r="AG198" s="14"/>
      <c r="AH198" s="14"/>
      <c r="AI198" s="14"/>
      <c r="AJ198" s="14"/>
    </row>
    <row r="199" spans="1:36" ht="15.75" customHeight="1" x14ac:dyDescent="0.15">
      <c r="A199" s="14"/>
      <c r="B199" s="14"/>
      <c r="C199" s="14"/>
      <c r="D199" s="14"/>
      <c r="E199" s="14"/>
      <c r="F199" s="14"/>
      <c r="G199" s="14"/>
      <c r="H199" s="14"/>
      <c r="I199" s="14"/>
      <c r="J199" s="14"/>
      <c r="K199" s="14"/>
      <c r="L199" s="14"/>
      <c r="M199" s="14"/>
      <c r="N199" s="14"/>
      <c r="O199" s="14"/>
      <c r="P199" s="14"/>
      <c r="Q199" s="14"/>
      <c r="R199" s="14"/>
      <c r="S199" s="14"/>
      <c r="T199" s="14"/>
      <c r="U199" s="14"/>
      <c r="V199" s="14"/>
      <c r="W199" s="14"/>
      <c r="X199" s="14"/>
      <c r="Y199" s="14"/>
      <c r="Z199" s="14"/>
      <c r="AA199" s="14"/>
      <c r="AB199" s="14"/>
      <c r="AC199" s="14"/>
      <c r="AD199" s="14"/>
      <c r="AE199" s="14"/>
      <c r="AF199" s="14"/>
      <c r="AG199" s="14"/>
      <c r="AH199" s="14"/>
      <c r="AI199" s="14"/>
      <c r="AJ199" s="14"/>
    </row>
    <row r="200" spans="1:36" ht="15.75" customHeight="1" x14ac:dyDescent="0.15">
      <c r="A200" s="14"/>
      <c r="B200" s="14"/>
      <c r="C200" s="14"/>
      <c r="D200" s="14"/>
      <c r="E200" s="14"/>
      <c r="F200" s="14"/>
      <c r="G200" s="14"/>
      <c r="H200" s="14"/>
      <c r="I200" s="14"/>
      <c r="J200" s="14"/>
      <c r="K200" s="14"/>
      <c r="L200" s="14"/>
      <c r="M200" s="14"/>
      <c r="N200" s="14"/>
      <c r="O200" s="14"/>
      <c r="P200" s="14"/>
      <c r="Q200" s="14"/>
      <c r="R200" s="14"/>
      <c r="S200" s="14"/>
      <c r="T200" s="14"/>
      <c r="U200" s="14"/>
      <c r="V200" s="14"/>
      <c r="W200" s="14"/>
      <c r="X200" s="14"/>
      <c r="Y200" s="14"/>
      <c r="Z200" s="14"/>
      <c r="AA200" s="14"/>
      <c r="AB200" s="14"/>
      <c r="AC200" s="14"/>
      <c r="AD200" s="14"/>
      <c r="AE200" s="14"/>
      <c r="AF200" s="14"/>
      <c r="AG200" s="14"/>
      <c r="AH200" s="14"/>
      <c r="AI200" s="14"/>
      <c r="AJ200" s="14"/>
    </row>
    <row r="201" spans="1:36" ht="15.75" customHeight="1" x14ac:dyDescent="0.15">
      <c r="A201" s="14"/>
      <c r="B201" s="14"/>
      <c r="C201" s="14"/>
      <c r="D201" s="14"/>
      <c r="E201" s="14"/>
      <c r="F201" s="14"/>
      <c r="G201" s="14"/>
      <c r="H201" s="14"/>
      <c r="I201" s="14"/>
      <c r="J201" s="14"/>
      <c r="K201" s="14"/>
      <c r="L201" s="14"/>
      <c r="M201" s="14"/>
      <c r="N201" s="14"/>
      <c r="O201" s="14"/>
      <c r="P201" s="14"/>
      <c r="Q201" s="14"/>
      <c r="R201" s="14"/>
      <c r="S201" s="14"/>
      <c r="T201" s="14"/>
      <c r="U201" s="14"/>
      <c r="V201" s="14"/>
      <c r="W201" s="14"/>
      <c r="X201" s="14"/>
      <c r="Y201" s="14"/>
      <c r="Z201" s="14"/>
      <c r="AA201" s="14"/>
      <c r="AB201" s="14"/>
      <c r="AC201" s="14"/>
      <c r="AD201" s="14"/>
      <c r="AE201" s="14"/>
      <c r="AF201" s="14"/>
      <c r="AG201" s="14"/>
      <c r="AH201" s="14"/>
      <c r="AI201" s="14"/>
      <c r="AJ201" s="14"/>
    </row>
    <row r="202" spans="1:36" ht="15.75" customHeight="1" x14ac:dyDescent="0.15">
      <c r="A202" s="14"/>
      <c r="B202" s="14"/>
      <c r="C202" s="14"/>
      <c r="D202" s="14"/>
      <c r="E202" s="14"/>
      <c r="F202" s="14"/>
      <c r="G202" s="14"/>
      <c r="H202" s="14"/>
      <c r="I202" s="14"/>
      <c r="J202" s="14"/>
      <c r="K202" s="14"/>
      <c r="L202" s="14"/>
      <c r="M202" s="14"/>
      <c r="N202" s="14"/>
      <c r="O202" s="14"/>
      <c r="P202" s="14"/>
      <c r="Q202" s="14"/>
      <c r="R202" s="14"/>
      <c r="S202" s="14"/>
      <c r="T202" s="14"/>
      <c r="U202" s="14"/>
      <c r="V202" s="14"/>
      <c r="W202" s="14"/>
      <c r="X202" s="14"/>
      <c r="Y202" s="14"/>
      <c r="Z202" s="14"/>
      <c r="AA202" s="14"/>
      <c r="AB202" s="14"/>
      <c r="AC202" s="14"/>
      <c r="AD202" s="14"/>
      <c r="AE202" s="14"/>
      <c r="AF202" s="14"/>
      <c r="AG202" s="14"/>
      <c r="AH202" s="14"/>
      <c r="AI202" s="14"/>
      <c r="AJ202" s="14"/>
    </row>
    <row r="203" spans="1:36" ht="15.75" customHeight="1" x14ac:dyDescent="0.15">
      <c r="A203" s="14"/>
      <c r="B203" s="14"/>
      <c r="C203" s="14"/>
      <c r="D203" s="14"/>
      <c r="E203" s="14"/>
      <c r="F203" s="14"/>
      <c r="G203" s="14"/>
      <c r="H203" s="14"/>
      <c r="I203" s="14"/>
      <c r="J203" s="14"/>
      <c r="K203" s="14"/>
      <c r="L203" s="14"/>
      <c r="M203" s="14"/>
      <c r="N203" s="14"/>
      <c r="O203" s="14"/>
      <c r="P203" s="14"/>
      <c r="Q203" s="14"/>
      <c r="R203" s="14"/>
      <c r="S203" s="14"/>
      <c r="T203" s="14"/>
      <c r="U203" s="14"/>
      <c r="V203" s="14"/>
      <c r="W203" s="14"/>
      <c r="X203" s="14"/>
      <c r="Y203" s="14"/>
      <c r="Z203" s="14"/>
      <c r="AA203" s="14"/>
      <c r="AB203" s="14"/>
      <c r="AC203" s="14"/>
      <c r="AD203" s="14"/>
      <c r="AE203" s="14"/>
      <c r="AF203" s="14"/>
      <c r="AG203" s="14"/>
      <c r="AH203" s="14"/>
      <c r="AI203" s="14"/>
      <c r="AJ203" s="14"/>
    </row>
    <row r="204" spans="1:36" ht="15.75" customHeight="1" x14ac:dyDescent="0.15">
      <c r="A204" s="14"/>
      <c r="B204" s="14"/>
      <c r="C204" s="14"/>
      <c r="D204" s="14"/>
      <c r="E204" s="14"/>
      <c r="F204" s="14"/>
      <c r="G204" s="14"/>
      <c r="H204" s="14"/>
      <c r="I204" s="14"/>
      <c r="J204" s="14"/>
      <c r="K204" s="14"/>
      <c r="L204" s="14"/>
      <c r="M204" s="14"/>
      <c r="N204" s="14"/>
      <c r="O204" s="14"/>
      <c r="P204" s="14"/>
      <c r="Q204" s="14"/>
      <c r="R204" s="14"/>
      <c r="S204" s="14"/>
      <c r="T204" s="14"/>
      <c r="U204" s="14"/>
      <c r="V204" s="14"/>
      <c r="W204" s="14"/>
      <c r="X204" s="14"/>
      <c r="Y204" s="14"/>
      <c r="Z204" s="14"/>
      <c r="AA204" s="14"/>
      <c r="AB204" s="14"/>
      <c r="AC204" s="14"/>
      <c r="AD204" s="14"/>
      <c r="AE204" s="14"/>
      <c r="AF204" s="14"/>
      <c r="AG204" s="14"/>
      <c r="AH204" s="14"/>
      <c r="AI204" s="14"/>
      <c r="AJ204" s="14"/>
    </row>
    <row r="205" spans="1:36" ht="15.75" customHeight="1" x14ac:dyDescent="0.15">
      <c r="A205" s="14"/>
      <c r="B205" s="14"/>
      <c r="C205" s="14"/>
      <c r="D205" s="14"/>
      <c r="E205" s="14"/>
      <c r="F205" s="14"/>
      <c r="G205" s="14"/>
      <c r="H205" s="14"/>
      <c r="I205" s="14"/>
      <c r="J205" s="14"/>
      <c r="K205" s="14"/>
      <c r="L205" s="14"/>
      <c r="M205" s="14"/>
      <c r="N205" s="14"/>
      <c r="O205" s="14"/>
      <c r="P205" s="14"/>
      <c r="Q205" s="14"/>
      <c r="R205" s="14"/>
      <c r="S205" s="14"/>
      <c r="T205" s="14"/>
      <c r="U205" s="14"/>
      <c r="V205" s="14"/>
      <c r="W205" s="14"/>
      <c r="X205" s="14"/>
      <c r="Y205" s="14"/>
      <c r="Z205" s="14"/>
      <c r="AA205" s="14"/>
      <c r="AB205" s="14"/>
      <c r="AC205" s="14"/>
      <c r="AD205" s="14"/>
      <c r="AE205" s="14"/>
      <c r="AF205" s="14"/>
      <c r="AG205" s="14"/>
      <c r="AH205" s="14"/>
      <c r="AI205" s="14"/>
      <c r="AJ205" s="14"/>
    </row>
    <row r="206" spans="1:36" ht="15.75" customHeight="1" x14ac:dyDescent="0.15">
      <c r="A206" s="14"/>
      <c r="B206" s="14"/>
      <c r="C206" s="14"/>
      <c r="D206" s="14"/>
      <c r="E206" s="14"/>
      <c r="F206" s="14"/>
      <c r="G206" s="14"/>
      <c r="H206" s="14"/>
      <c r="I206" s="14"/>
      <c r="J206" s="14"/>
      <c r="K206" s="14"/>
      <c r="L206" s="14"/>
      <c r="M206" s="14"/>
      <c r="N206" s="14"/>
      <c r="O206" s="14"/>
      <c r="P206" s="14"/>
      <c r="Q206" s="14"/>
      <c r="R206" s="14"/>
      <c r="S206" s="14"/>
      <c r="T206" s="14"/>
      <c r="U206" s="14"/>
      <c r="V206" s="14"/>
      <c r="W206" s="14"/>
      <c r="X206" s="14"/>
      <c r="Y206" s="14"/>
      <c r="Z206" s="14"/>
      <c r="AA206" s="14"/>
      <c r="AB206" s="14"/>
      <c r="AC206" s="14"/>
      <c r="AD206" s="14"/>
      <c r="AE206" s="14"/>
      <c r="AF206" s="14"/>
      <c r="AG206" s="14"/>
      <c r="AH206" s="14"/>
      <c r="AI206" s="14"/>
      <c r="AJ206" s="14"/>
    </row>
    <row r="207" spans="1:36" ht="15.75" customHeight="1" x14ac:dyDescent="0.15">
      <c r="A207" s="14"/>
      <c r="B207" s="14"/>
      <c r="C207" s="14"/>
      <c r="D207" s="14"/>
      <c r="E207" s="14"/>
      <c r="F207" s="14"/>
      <c r="G207" s="14"/>
      <c r="H207" s="14"/>
      <c r="I207" s="14"/>
      <c r="J207" s="14"/>
      <c r="K207" s="14"/>
      <c r="L207" s="14"/>
      <c r="M207" s="14"/>
      <c r="N207" s="14"/>
      <c r="O207" s="14"/>
      <c r="P207" s="14"/>
      <c r="Q207" s="14"/>
      <c r="R207" s="14"/>
      <c r="S207" s="14"/>
      <c r="T207" s="14"/>
      <c r="U207" s="14"/>
      <c r="V207" s="14"/>
      <c r="W207" s="14"/>
      <c r="X207" s="14"/>
      <c r="Y207" s="14"/>
      <c r="Z207" s="14"/>
      <c r="AA207" s="14"/>
      <c r="AB207" s="14"/>
      <c r="AC207" s="14"/>
      <c r="AD207" s="14"/>
      <c r="AE207" s="14"/>
      <c r="AF207" s="14"/>
      <c r="AG207" s="14"/>
      <c r="AH207" s="14"/>
      <c r="AI207" s="14"/>
      <c r="AJ207" s="14"/>
    </row>
    <row r="208" spans="1:36" ht="15.75" customHeight="1" x14ac:dyDescent="0.15">
      <c r="A208" s="14"/>
      <c r="B208" s="14"/>
      <c r="C208" s="14"/>
      <c r="D208" s="14"/>
      <c r="E208" s="14"/>
      <c r="F208" s="14"/>
      <c r="G208" s="14"/>
      <c r="H208" s="14"/>
      <c r="I208" s="14"/>
      <c r="J208" s="14"/>
      <c r="K208" s="14"/>
      <c r="L208" s="14"/>
      <c r="M208" s="14"/>
      <c r="N208" s="14"/>
      <c r="O208" s="14"/>
      <c r="P208" s="14"/>
      <c r="Q208" s="14"/>
      <c r="R208" s="14"/>
      <c r="S208" s="14"/>
      <c r="T208" s="14"/>
      <c r="U208" s="14"/>
      <c r="V208" s="14"/>
      <c r="W208" s="14"/>
      <c r="X208" s="14"/>
      <c r="Y208" s="14"/>
      <c r="Z208" s="14"/>
      <c r="AA208" s="14"/>
      <c r="AB208" s="14"/>
      <c r="AC208" s="14"/>
      <c r="AD208" s="14"/>
      <c r="AE208" s="14"/>
      <c r="AF208" s="14"/>
      <c r="AG208" s="14"/>
      <c r="AH208" s="14"/>
      <c r="AI208" s="14"/>
      <c r="AJ208" s="14"/>
    </row>
    <row r="209" spans="1:36" ht="15.75" customHeight="1" x14ac:dyDescent="0.15">
      <c r="A209" s="14"/>
      <c r="B209" s="14"/>
      <c r="C209" s="14"/>
      <c r="D209" s="14"/>
      <c r="E209" s="14"/>
      <c r="F209" s="14"/>
      <c r="G209" s="14"/>
      <c r="H209" s="14"/>
      <c r="I209" s="14"/>
      <c r="J209" s="14"/>
      <c r="K209" s="14"/>
      <c r="L209" s="14"/>
      <c r="M209" s="14"/>
      <c r="N209" s="14"/>
      <c r="O209" s="14"/>
      <c r="P209" s="14"/>
      <c r="Q209" s="14"/>
      <c r="R209" s="14"/>
      <c r="S209" s="14"/>
      <c r="T209" s="14"/>
      <c r="U209" s="14"/>
      <c r="V209" s="14"/>
      <c r="W209" s="14"/>
      <c r="X209" s="14"/>
      <c r="Y209" s="14"/>
      <c r="Z209" s="14"/>
      <c r="AA209" s="14"/>
      <c r="AB209" s="14"/>
      <c r="AC209" s="14"/>
      <c r="AD209" s="14"/>
      <c r="AE209" s="14"/>
      <c r="AF209" s="14"/>
      <c r="AG209" s="14"/>
      <c r="AH209" s="14"/>
      <c r="AI209" s="14"/>
      <c r="AJ209" s="14"/>
    </row>
    <row r="210" spans="1:36" ht="15.75" customHeight="1" x14ac:dyDescent="0.15">
      <c r="A210" s="14"/>
      <c r="B210" s="14"/>
      <c r="C210" s="14"/>
      <c r="D210" s="14"/>
      <c r="E210" s="14"/>
      <c r="F210" s="14"/>
      <c r="G210" s="14"/>
      <c r="H210" s="14"/>
      <c r="I210" s="14"/>
      <c r="J210" s="14"/>
      <c r="K210" s="14"/>
      <c r="L210" s="14"/>
      <c r="M210" s="14"/>
      <c r="N210" s="14"/>
      <c r="O210" s="14"/>
      <c r="P210" s="14"/>
      <c r="Q210" s="14"/>
      <c r="R210" s="14"/>
      <c r="S210" s="14"/>
      <c r="T210" s="14"/>
      <c r="U210" s="14"/>
      <c r="V210" s="14"/>
      <c r="W210" s="14"/>
      <c r="X210" s="14"/>
      <c r="Y210" s="14"/>
      <c r="Z210" s="14"/>
      <c r="AA210" s="14"/>
      <c r="AB210" s="14"/>
      <c r="AC210" s="14"/>
      <c r="AD210" s="14"/>
      <c r="AE210" s="14"/>
      <c r="AF210" s="14"/>
      <c r="AG210" s="14"/>
      <c r="AH210" s="14"/>
      <c r="AI210" s="14"/>
      <c r="AJ210" s="14"/>
    </row>
    <row r="211" spans="1:36" ht="15.75" customHeight="1" x14ac:dyDescent="0.15">
      <c r="A211" s="14"/>
      <c r="B211" s="14"/>
      <c r="C211" s="14"/>
      <c r="D211" s="14"/>
      <c r="E211" s="14"/>
      <c r="F211" s="14"/>
      <c r="G211" s="14"/>
      <c r="H211" s="14"/>
      <c r="I211" s="14"/>
      <c r="J211" s="14"/>
      <c r="K211" s="14"/>
      <c r="L211" s="14"/>
      <c r="M211" s="14"/>
      <c r="N211" s="14"/>
      <c r="O211" s="14"/>
      <c r="P211" s="14"/>
      <c r="Q211" s="14"/>
      <c r="R211" s="14"/>
      <c r="S211" s="14"/>
      <c r="T211" s="14"/>
      <c r="U211" s="14"/>
      <c r="V211" s="14"/>
      <c r="W211" s="14"/>
      <c r="X211" s="14"/>
      <c r="Y211" s="14"/>
      <c r="Z211" s="14"/>
      <c r="AA211" s="14"/>
      <c r="AB211" s="14"/>
      <c r="AC211" s="14"/>
      <c r="AD211" s="14"/>
      <c r="AE211" s="14"/>
      <c r="AF211" s="14"/>
      <c r="AG211" s="14"/>
      <c r="AH211" s="14"/>
      <c r="AI211" s="14"/>
      <c r="AJ211" s="14"/>
    </row>
    <row r="212" spans="1:36" ht="15.75" customHeight="1" x14ac:dyDescent="0.15">
      <c r="A212" s="14"/>
      <c r="B212" s="14"/>
      <c r="C212" s="14"/>
      <c r="D212" s="14"/>
      <c r="E212" s="14"/>
      <c r="F212" s="14"/>
      <c r="G212" s="14"/>
      <c r="H212" s="14"/>
      <c r="I212" s="14"/>
      <c r="J212" s="14"/>
      <c r="K212" s="14"/>
      <c r="L212" s="14"/>
      <c r="M212" s="14"/>
      <c r="N212" s="14"/>
      <c r="O212" s="14"/>
      <c r="P212" s="14"/>
      <c r="Q212" s="14"/>
      <c r="R212" s="14"/>
      <c r="S212" s="14"/>
      <c r="T212" s="14"/>
      <c r="U212" s="14"/>
      <c r="V212" s="14"/>
      <c r="W212" s="14"/>
      <c r="X212" s="14"/>
      <c r="Y212" s="14"/>
      <c r="Z212" s="14"/>
      <c r="AA212" s="14"/>
      <c r="AB212" s="14"/>
      <c r="AC212" s="14"/>
      <c r="AD212" s="14"/>
      <c r="AE212" s="14"/>
      <c r="AF212" s="14"/>
      <c r="AG212" s="14"/>
      <c r="AH212" s="14"/>
      <c r="AI212" s="14"/>
      <c r="AJ212" s="14"/>
    </row>
    <row r="213" spans="1:36" ht="15.75" customHeight="1" x14ac:dyDescent="0.15">
      <c r="A213" s="14"/>
      <c r="B213" s="14"/>
      <c r="C213" s="14"/>
      <c r="D213" s="14"/>
      <c r="E213" s="14"/>
      <c r="F213" s="14"/>
      <c r="G213" s="14"/>
      <c r="H213" s="14"/>
      <c r="I213" s="14"/>
      <c r="J213" s="14"/>
      <c r="K213" s="14"/>
      <c r="L213" s="14"/>
      <c r="M213" s="14"/>
      <c r="N213" s="14"/>
      <c r="O213" s="14"/>
      <c r="P213" s="14"/>
      <c r="Q213" s="14"/>
      <c r="R213" s="14"/>
      <c r="S213" s="14"/>
      <c r="T213" s="14"/>
      <c r="U213" s="14"/>
      <c r="V213" s="14"/>
      <c r="W213" s="14"/>
      <c r="X213" s="14"/>
      <c r="Y213" s="14"/>
      <c r="Z213" s="14"/>
      <c r="AA213" s="14"/>
      <c r="AB213" s="14"/>
      <c r="AC213" s="14"/>
      <c r="AD213" s="14"/>
      <c r="AE213" s="14"/>
      <c r="AF213" s="14"/>
      <c r="AG213" s="14"/>
      <c r="AH213" s="14"/>
      <c r="AI213" s="14"/>
      <c r="AJ213" s="14"/>
    </row>
    <row r="214" spans="1:36" ht="15.75" customHeight="1" x14ac:dyDescent="0.15">
      <c r="A214" s="14"/>
      <c r="B214" s="14"/>
      <c r="C214" s="14"/>
      <c r="D214" s="14"/>
      <c r="E214" s="14"/>
      <c r="F214" s="14"/>
      <c r="G214" s="14"/>
      <c r="H214" s="14"/>
      <c r="I214" s="14"/>
      <c r="J214" s="14"/>
      <c r="K214" s="14"/>
      <c r="L214" s="14"/>
      <c r="M214" s="14"/>
      <c r="N214" s="14"/>
      <c r="O214" s="14"/>
      <c r="P214" s="14"/>
      <c r="Q214" s="14"/>
      <c r="R214" s="14"/>
      <c r="S214" s="14"/>
      <c r="T214" s="14"/>
      <c r="U214" s="14"/>
      <c r="V214" s="14"/>
      <c r="W214" s="14"/>
      <c r="X214" s="14"/>
      <c r="Y214" s="14"/>
      <c r="Z214" s="14"/>
      <c r="AA214" s="14"/>
      <c r="AB214" s="14"/>
      <c r="AC214" s="14"/>
      <c r="AD214" s="14"/>
      <c r="AE214" s="14"/>
      <c r="AF214" s="14"/>
      <c r="AG214" s="14"/>
      <c r="AH214" s="14"/>
      <c r="AI214" s="14"/>
      <c r="AJ214" s="14"/>
    </row>
    <row r="215" spans="1:36" ht="15.75" customHeight="1" x14ac:dyDescent="0.15">
      <c r="A215" s="14"/>
      <c r="B215" s="14"/>
      <c r="C215" s="14"/>
      <c r="D215" s="14"/>
      <c r="E215" s="14"/>
      <c r="F215" s="14"/>
      <c r="G215" s="14"/>
      <c r="H215" s="14"/>
      <c r="I215" s="14"/>
      <c r="J215" s="14"/>
      <c r="K215" s="14"/>
      <c r="L215" s="14"/>
      <c r="M215" s="14"/>
      <c r="N215" s="14"/>
      <c r="O215" s="14"/>
      <c r="P215" s="14"/>
      <c r="Q215" s="14"/>
      <c r="R215" s="14"/>
      <c r="S215" s="14"/>
      <c r="T215" s="14"/>
      <c r="U215" s="14"/>
      <c r="V215" s="14"/>
      <c r="W215" s="14"/>
      <c r="X215" s="14"/>
      <c r="Y215" s="14"/>
      <c r="Z215" s="14"/>
      <c r="AA215" s="14"/>
      <c r="AB215" s="14"/>
      <c r="AC215" s="14"/>
      <c r="AD215" s="14"/>
      <c r="AE215" s="14"/>
      <c r="AF215" s="14"/>
      <c r="AG215" s="14"/>
      <c r="AH215" s="14"/>
      <c r="AI215" s="14"/>
      <c r="AJ215" s="14"/>
    </row>
    <row r="216" spans="1:36" ht="15.75" customHeight="1" x14ac:dyDescent="0.15">
      <c r="A216" s="14"/>
      <c r="B216" s="14"/>
      <c r="C216" s="14"/>
      <c r="D216" s="14"/>
      <c r="E216" s="14"/>
      <c r="F216" s="14"/>
      <c r="G216" s="14"/>
      <c r="H216" s="14"/>
      <c r="I216" s="14"/>
      <c r="J216" s="14"/>
      <c r="K216" s="14"/>
      <c r="L216" s="14"/>
      <c r="M216" s="14"/>
      <c r="N216" s="14"/>
      <c r="O216" s="14"/>
      <c r="P216" s="14"/>
      <c r="Q216" s="14"/>
      <c r="R216" s="14"/>
      <c r="S216" s="14"/>
      <c r="T216" s="14"/>
      <c r="U216" s="14"/>
      <c r="V216" s="14"/>
      <c r="W216" s="14"/>
      <c r="X216" s="14"/>
      <c r="Y216" s="14"/>
      <c r="Z216" s="14"/>
      <c r="AA216" s="14"/>
      <c r="AB216" s="14"/>
      <c r="AC216" s="14"/>
      <c r="AD216" s="14"/>
      <c r="AE216" s="14"/>
      <c r="AF216" s="14"/>
      <c r="AG216" s="14"/>
      <c r="AH216" s="14"/>
      <c r="AI216" s="14"/>
      <c r="AJ216" s="14"/>
    </row>
    <row r="217" spans="1:36" ht="15.75" customHeight="1" x14ac:dyDescent="0.15">
      <c r="A217" s="14"/>
      <c r="B217" s="14"/>
      <c r="C217" s="14"/>
      <c r="D217" s="14"/>
      <c r="E217" s="14"/>
      <c r="F217" s="14"/>
      <c r="G217" s="14"/>
      <c r="H217" s="14"/>
      <c r="I217" s="14"/>
      <c r="J217" s="14"/>
      <c r="K217" s="14"/>
      <c r="L217" s="14"/>
      <c r="M217" s="14"/>
      <c r="N217" s="14"/>
      <c r="O217" s="14"/>
      <c r="P217" s="14"/>
      <c r="Q217" s="14"/>
      <c r="R217" s="14"/>
      <c r="S217" s="14"/>
      <c r="T217" s="14"/>
      <c r="U217" s="14"/>
      <c r="V217" s="14"/>
      <c r="W217" s="14"/>
      <c r="X217" s="14"/>
      <c r="Y217" s="14"/>
      <c r="Z217" s="14"/>
      <c r="AA217" s="14"/>
      <c r="AB217" s="14"/>
      <c r="AC217" s="14"/>
      <c r="AD217" s="14"/>
      <c r="AE217" s="14"/>
      <c r="AF217" s="14"/>
      <c r="AG217" s="14"/>
      <c r="AH217" s="14"/>
      <c r="AI217" s="14"/>
      <c r="AJ217" s="14"/>
    </row>
    <row r="218" spans="1:36" ht="15.75" customHeight="1" x14ac:dyDescent="0.15">
      <c r="A218" s="14"/>
      <c r="B218" s="14"/>
      <c r="C218" s="14"/>
      <c r="D218" s="14"/>
      <c r="E218" s="14"/>
      <c r="F218" s="14"/>
      <c r="G218" s="14"/>
      <c r="H218" s="14"/>
      <c r="I218" s="14"/>
      <c r="J218" s="14"/>
      <c r="K218" s="14"/>
      <c r="L218" s="14"/>
      <c r="M218" s="14"/>
      <c r="N218" s="14"/>
      <c r="O218" s="14"/>
      <c r="P218" s="14"/>
      <c r="Q218" s="14"/>
      <c r="R218" s="14"/>
      <c r="S218" s="14"/>
      <c r="T218" s="14"/>
      <c r="U218" s="14"/>
      <c r="V218" s="14"/>
      <c r="W218" s="14"/>
      <c r="X218" s="14"/>
      <c r="Y218" s="14"/>
      <c r="Z218" s="14"/>
      <c r="AA218" s="14"/>
      <c r="AB218" s="14"/>
      <c r="AC218" s="14"/>
      <c r="AD218" s="14"/>
      <c r="AE218" s="14"/>
      <c r="AF218" s="14"/>
      <c r="AG218" s="14"/>
      <c r="AH218" s="14"/>
      <c r="AI218" s="14"/>
      <c r="AJ218" s="14"/>
    </row>
    <row r="219" spans="1:36" ht="15.75" customHeight="1" x14ac:dyDescent="0.15">
      <c r="A219" s="14"/>
      <c r="B219" s="14"/>
      <c r="C219" s="14"/>
      <c r="D219" s="14"/>
      <c r="E219" s="14"/>
      <c r="F219" s="14"/>
      <c r="G219" s="14"/>
      <c r="H219" s="14"/>
      <c r="I219" s="14"/>
      <c r="J219" s="14"/>
      <c r="K219" s="14"/>
      <c r="L219" s="14"/>
      <c r="M219" s="14"/>
      <c r="N219" s="14"/>
      <c r="O219" s="14"/>
      <c r="P219" s="14"/>
      <c r="Q219" s="14"/>
      <c r="R219" s="14"/>
      <c r="S219" s="14"/>
      <c r="T219" s="14"/>
      <c r="U219" s="14"/>
      <c r="V219" s="14"/>
      <c r="W219" s="14"/>
      <c r="X219" s="14"/>
      <c r="Y219" s="14"/>
      <c r="Z219" s="14"/>
      <c r="AA219" s="14"/>
      <c r="AB219" s="14"/>
      <c r="AC219" s="14"/>
      <c r="AD219" s="14"/>
      <c r="AE219" s="14"/>
      <c r="AF219" s="14"/>
      <c r="AG219" s="14"/>
      <c r="AH219" s="14"/>
      <c r="AI219" s="14"/>
      <c r="AJ219" s="14"/>
    </row>
    <row r="220" spans="1:36" ht="15.75" customHeight="1" x14ac:dyDescent="0.15">
      <c r="A220" s="14"/>
      <c r="B220" s="14"/>
      <c r="C220" s="14"/>
      <c r="D220" s="14"/>
      <c r="E220" s="14"/>
      <c r="F220" s="14"/>
      <c r="G220" s="14"/>
      <c r="H220" s="14"/>
      <c r="I220" s="14"/>
      <c r="J220" s="14"/>
      <c r="K220" s="14"/>
      <c r="L220" s="14"/>
      <c r="M220" s="14"/>
      <c r="N220" s="14"/>
      <c r="O220" s="14"/>
      <c r="P220" s="14"/>
      <c r="Q220" s="14"/>
      <c r="R220" s="14"/>
      <c r="S220" s="14"/>
      <c r="T220" s="14"/>
      <c r="U220" s="14"/>
      <c r="V220" s="14"/>
      <c r="W220" s="14"/>
      <c r="X220" s="14"/>
      <c r="Y220" s="14"/>
      <c r="Z220" s="14"/>
      <c r="AA220" s="14"/>
      <c r="AB220" s="14"/>
      <c r="AC220" s="14"/>
      <c r="AD220" s="14"/>
      <c r="AE220" s="14"/>
      <c r="AF220" s="14"/>
      <c r="AG220" s="14"/>
      <c r="AH220" s="14"/>
      <c r="AI220" s="14"/>
      <c r="AJ220" s="14"/>
    </row>
    <row r="221" spans="1:36" ht="15.75" customHeight="1" x14ac:dyDescent="0.15">
      <c r="A221" s="14"/>
      <c r="B221" s="14"/>
      <c r="C221" s="14"/>
      <c r="D221" s="14"/>
      <c r="E221" s="14"/>
      <c r="F221" s="14"/>
      <c r="G221" s="14"/>
      <c r="H221" s="14"/>
      <c r="I221" s="14"/>
      <c r="J221" s="14"/>
      <c r="K221" s="14"/>
      <c r="L221" s="14"/>
      <c r="M221" s="14"/>
      <c r="N221" s="14"/>
      <c r="O221" s="14"/>
      <c r="P221" s="14"/>
      <c r="Q221" s="14"/>
      <c r="R221" s="14"/>
      <c r="S221" s="14"/>
      <c r="T221" s="14"/>
      <c r="U221" s="14"/>
      <c r="V221" s="14"/>
      <c r="W221" s="14"/>
      <c r="X221" s="14"/>
      <c r="Y221" s="14"/>
      <c r="Z221" s="14"/>
      <c r="AA221" s="14"/>
      <c r="AB221" s="14"/>
      <c r="AC221" s="14"/>
      <c r="AD221" s="14"/>
      <c r="AE221" s="14"/>
      <c r="AF221" s="14"/>
      <c r="AG221" s="14"/>
      <c r="AH221" s="14"/>
      <c r="AI221" s="14"/>
      <c r="AJ221" s="14"/>
    </row>
    <row r="222" spans="1:36" ht="15.75" customHeight="1" x14ac:dyDescent="0.15">
      <c r="A222" s="14"/>
      <c r="B222" s="14"/>
      <c r="C222" s="14"/>
      <c r="D222" s="14"/>
      <c r="E222" s="14"/>
      <c r="F222" s="14"/>
      <c r="G222" s="14"/>
      <c r="H222" s="14"/>
      <c r="I222" s="14"/>
      <c r="J222" s="14"/>
      <c r="K222" s="14"/>
      <c r="L222" s="14"/>
      <c r="M222" s="14"/>
      <c r="N222" s="14"/>
      <c r="O222" s="14"/>
      <c r="P222" s="14"/>
      <c r="Q222" s="14"/>
      <c r="R222" s="14"/>
      <c r="S222" s="14"/>
      <c r="T222" s="14"/>
      <c r="U222" s="14"/>
      <c r="V222" s="14"/>
      <c r="W222" s="14"/>
      <c r="X222" s="14"/>
      <c r="Y222" s="14"/>
      <c r="Z222" s="14"/>
      <c r="AA222" s="14"/>
      <c r="AB222" s="14"/>
      <c r="AC222" s="14"/>
      <c r="AD222" s="14"/>
      <c r="AE222" s="14"/>
      <c r="AF222" s="14"/>
      <c r="AG222" s="14"/>
      <c r="AH222" s="14"/>
      <c r="AI222" s="14"/>
      <c r="AJ222" s="14"/>
    </row>
    <row r="223" spans="1:36" ht="15.75" customHeight="1" x14ac:dyDescent="0.15">
      <c r="A223" s="14"/>
      <c r="B223" s="14"/>
      <c r="C223" s="14"/>
      <c r="D223" s="14"/>
      <c r="E223" s="14"/>
      <c r="F223" s="14"/>
      <c r="G223" s="14"/>
      <c r="H223" s="14"/>
      <c r="I223" s="14"/>
      <c r="J223" s="14"/>
      <c r="K223" s="14"/>
      <c r="L223" s="14"/>
      <c r="M223" s="14"/>
      <c r="N223" s="14"/>
      <c r="O223" s="14"/>
      <c r="P223" s="14"/>
      <c r="Q223" s="14"/>
      <c r="R223" s="14"/>
      <c r="S223" s="14"/>
      <c r="T223" s="14"/>
      <c r="U223" s="14"/>
      <c r="V223" s="14"/>
      <c r="W223" s="14"/>
      <c r="X223" s="14"/>
      <c r="Y223" s="14"/>
      <c r="Z223" s="14"/>
      <c r="AA223" s="14"/>
      <c r="AB223" s="14"/>
      <c r="AC223" s="14"/>
      <c r="AD223" s="14"/>
      <c r="AE223" s="14"/>
      <c r="AF223" s="14"/>
      <c r="AG223" s="14"/>
      <c r="AH223" s="14"/>
      <c r="AI223" s="14"/>
      <c r="AJ223" s="14"/>
    </row>
    <row r="224" spans="1:36" ht="15.75" customHeight="1" x14ac:dyDescent="0.15">
      <c r="A224" s="14"/>
      <c r="B224" s="14"/>
      <c r="C224" s="14"/>
      <c r="D224" s="14"/>
      <c r="E224" s="14"/>
      <c r="F224" s="14"/>
      <c r="G224" s="14"/>
      <c r="H224" s="14"/>
      <c r="I224" s="14"/>
      <c r="J224" s="14"/>
      <c r="K224" s="14"/>
      <c r="L224" s="14"/>
      <c r="M224" s="14"/>
      <c r="N224" s="14"/>
      <c r="O224" s="14"/>
      <c r="P224" s="14"/>
      <c r="Q224" s="14"/>
      <c r="R224" s="14"/>
      <c r="S224" s="14"/>
      <c r="T224" s="14"/>
      <c r="U224" s="14"/>
      <c r="V224" s="14"/>
      <c r="W224" s="14"/>
      <c r="X224" s="14"/>
      <c r="Y224" s="14"/>
      <c r="Z224" s="14"/>
      <c r="AA224" s="14"/>
      <c r="AB224" s="14"/>
      <c r="AC224" s="14"/>
      <c r="AD224" s="14"/>
      <c r="AE224" s="14"/>
      <c r="AF224" s="14"/>
      <c r="AG224" s="14"/>
      <c r="AH224" s="14"/>
      <c r="AI224" s="14"/>
      <c r="AJ224" s="14"/>
    </row>
    <row r="225" spans="1:36" ht="15.75" customHeight="1" x14ac:dyDescent="0.15">
      <c r="A225" s="14"/>
      <c r="B225" s="14"/>
      <c r="C225" s="14"/>
      <c r="D225" s="14"/>
      <c r="E225" s="14"/>
      <c r="F225" s="14"/>
      <c r="G225" s="14"/>
      <c r="H225" s="14"/>
      <c r="I225" s="14"/>
      <c r="J225" s="14"/>
      <c r="K225" s="14"/>
      <c r="L225" s="14"/>
      <c r="M225" s="14"/>
      <c r="N225" s="14"/>
      <c r="O225" s="14"/>
      <c r="P225" s="14"/>
      <c r="Q225" s="14"/>
      <c r="R225" s="14"/>
      <c r="S225" s="14"/>
      <c r="T225" s="14"/>
      <c r="U225" s="14"/>
      <c r="V225" s="14"/>
      <c r="W225" s="14"/>
      <c r="X225" s="14"/>
      <c r="Y225" s="14"/>
      <c r="Z225" s="14"/>
      <c r="AA225" s="14"/>
      <c r="AB225" s="14"/>
      <c r="AC225" s="14"/>
      <c r="AD225" s="14"/>
      <c r="AE225" s="14"/>
      <c r="AF225" s="14"/>
      <c r="AG225" s="14"/>
      <c r="AH225" s="14"/>
      <c r="AI225" s="14"/>
      <c r="AJ225" s="14"/>
    </row>
    <row r="226" spans="1:36" ht="15.75" customHeight="1" x14ac:dyDescent="0.15">
      <c r="A226" s="14"/>
      <c r="B226" s="14"/>
      <c r="C226" s="14"/>
      <c r="D226" s="14"/>
      <c r="E226" s="14"/>
      <c r="F226" s="14"/>
      <c r="G226" s="14"/>
      <c r="H226" s="14"/>
      <c r="I226" s="14"/>
      <c r="J226" s="14"/>
      <c r="K226" s="14"/>
      <c r="L226" s="14"/>
      <c r="M226" s="14"/>
      <c r="N226" s="14"/>
      <c r="O226" s="14"/>
      <c r="P226" s="14"/>
      <c r="Q226" s="14"/>
      <c r="R226" s="14"/>
      <c r="S226" s="14"/>
      <c r="T226" s="14"/>
      <c r="U226" s="14"/>
      <c r="V226" s="14"/>
      <c r="W226" s="14"/>
      <c r="X226" s="14"/>
      <c r="Y226" s="14"/>
      <c r="Z226" s="14"/>
      <c r="AA226" s="14"/>
      <c r="AB226" s="14"/>
      <c r="AC226" s="14"/>
      <c r="AD226" s="14"/>
      <c r="AE226" s="14"/>
      <c r="AF226" s="14"/>
      <c r="AG226" s="14"/>
      <c r="AH226" s="14"/>
      <c r="AI226" s="14"/>
      <c r="AJ226" s="14"/>
    </row>
    <row r="227" spans="1:36" ht="15.75" customHeight="1" x14ac:dyDescent="0.15">
      <c r="A227" s="14"/>
      <c r="B227" s="14"/>
      <c r="C227" s="14"/>
      <c r="D227" s="14"/>
      <c r="E227" s="14"/>
      <c r="F227" s="14"/>
      <c r="G227" s="14"/>
      <c r="H227" s="14"/>
      <c r="I227" s="14"/>
      <c r="J227" s="14"/>
      <c r="K227" s="14"/>
      <c r="L227" s="14"/>
      <c r="M227" s="14"/>
      <c r="N227" s="14"/>
      <c r="O227" s="14"/>
      <c r="P227" s="14"/>
      <c r="Q227" s="14"/>
      <c r="R227" s="14"/>
      <c r="S227" s="14"/>
      <c r="T227" s="14"/>
      <c r="U227" s="14"/>
      <c r="V227" s="14"/>
      <c r="W227" s="14"/>
      <c r="X227" s="14"/>
      <c r="Y227" s="14"/>
      <c r="Z227" s="14"/>
      <c r="AA227" s="14"/>
      <c r="AB227" s="14"/>
      <c r="AC227" s="14"/>
      <c r="AD227" s="14"/>
      <c r="AE227" s="14"/>
      <c r="AF227" s="14"/>
      <c r="AG227" s="14"/>
      <c r="AH227" s="14"/>
      <c r="AI227" s="14"/>
      <c r="AJ227" s="14"/>
    </row>
    <row r="228" spans="1:36" ht="15.75" customHeight="1" x14ac:dyDescent="0.15">
      <c r="A228" s="14"/>
      <c r="B228" s="14"/>
      <c r="C228" s="14"/>
      <c r="D228" s="14"/>
      <c r="E228" s="14"/>
      <c r="F228" s="14"/>
      <c r="G228" s="14"/>
      <c r="H228" s="14"/>
      <c r="I228" s="14"/>
      <c r="J228" s="14"/>
      <c r="K228" s="14"/>
      <c r="L228" s="14"/>
      <c r="M228" s="14"/>
      <c r="N228" s="14"/>
      <c r="O228" s="14"/>
      <c r="P228" s="14"/>
      <c r="Q228" s="14"/>
      <c r="R228" s="14"/>
      <c r="S228" s="14"/>
      <c r="T228" s="14"/>
      <c r="U228" s="14"/>
      <c r="V228" s="14"/>
      <c r="W228" s="14"/>
      <c r="X228" s="14"/>
      <c r="Y228" s="14"/>
      <c r="Z228" s="14"/>
      <c r="AA228" s="14"/>
      <c r="AB228" s="14"/>
      <c r="AC228" s="14"/>
      <c r="AD228" s="14"/>
      <c r="AE228" s="14"/>
      <c r="AF228" s="14"/>
      <c r="AG228" s="14"/>
      <c r="AH228" s="14"/>
      <c r="AI228" s="14"/>
      <c r="AJ228" s="14"/>
    </row>
    <row r="229" spans="1:36" ht="15.75" customHeight="1" x14ac:dyDescent="0.15">
      <c r="A229" s="14"/>
      <c r="B229" s="14"/>
      <c r="C229" s="14"/>
      <c r="D229" s="14"/>
      <c r="E229" s="14"/>
      <c r="F229" s="14"/>
      <c r="G229" s="14"/>
      <c r="H229" s="14"/>
      <c r="I229" s="14"/>
      <c r="J229" s="14"/>
      <c r="K229" s="14"/>
      <c r="L229" s="14"/>
      <c r="M229" s="14"/>
      <c r="N229" s="14"/>
      <c r="O229" s="14"/>
      <c r="P229" s="14"/>
      <c r="Q229" s="14"/>
      <c r="R229" s="14"/>
      <c r="S229" s="14"/>
      <c r="T229" s="14"/>
      <c r="U229" s="14"/>
      <c r="V229" s="14"/>
      <c r="W229" s="14"/>
      <c r="X229" s="14"/>
      <c r="Y229" s="14"/>
      <c r="Z229" s="14"/>
      <c r="AA229" s="14"/>
      <c r="AB229" s="14"/>
      <c r="AC229" s="14"/>
      <c r="AD229" s="14"/>
      <c r="AE229" s="14"/>
      <c r="AF229" s="14"/>
      <c r="AG229" s="14"/>
      <c r="AH229" s="14"/>
      <c r="AI229" s="14"/>
      <c r="AJ229" s="14"/>
    </row>
    <row r="230" spans="1:36" ht="15.75" customHeight="1" x14ac:dyDescent="0.15">
      <c r="A230" s="14"/>
      <c r="B230" s="14"/>
      <c r="C230" s="14"/>
      <c r="D230" s="14"/>
      <c r="E230" s="14"/>
      <c r="F230" s="14"/>
      <c r="G230" s="14"/>
      <c r="H230" s="14"/>
      <c r="I230" s="14"/>
      <c r="J230" s="14"/>
      <c r="K230" s="14"/>
      <c r="L230" s="14"/>
      <c r="M230" s="14"/>
      <c r="N230" s="14"/>
      <c r="O230" s="14"/>
      <c r="P230" s="14"/>
      <c r="Q230" s="14"/>
      <c r="R230" s="14"/>
      <c r="S230" s="14"/>
      <c r="T230" s="14"/>
      <c r="U230" s="14"/>
      <c r="V230" s="14"/>
      <c r="W230" s="14"/>
      <c r="X230" s="14"/>
      <c r="Y230" s="14"/>
      <c r="Z230" s="14"/>
      <c r="AA230" s="14"/>
      <c r="AB230" s="14"/>
      <c r="AC230" s="14"/>
      <c r="AD230" s="14"/>
      <c r="AE230" s="14"/>
      <c r="AF230" s="14"/>
      <c r="AG230" s="14"/>
      <c r="AH230" s="14"/>
      <c r="AI230" s="14"/>
      <c r="AJ230" s="14"/>
    </row>
    <row r="231" spans="1:36" ht="15.75" customHeight="1" x14ac:dyDescent="0.15">
      <c r="A231" s="14"/>
      <c r="B231" s="14"/>
      <c r="C231" s="14"/>
      <c r="D231" s="14"/>
      <c r="E231" s="14"/>
      <c r="F231" s="14"/>
      <c r="G231" s="14"/>
      <c r="H231" s="14"/>
      <c r="I231" s="14"/>
      <c r="J231" s="14"/>
      <c r="K231" s="14"/>
      <c r="L231" s="14"/>
      <c r="M231" s="14"/>
      <c r="N231" s="14"/>
      <c r="O231" s="14"/>
      <c r="P231" s="14"/>
      <c r="Q231" s="14"/>
      <c r="R231" s="14"/>
      <c r="S231" s="14"/>
      <c r="T231" s="14"/>
      <c r="U231" s="14"/>
      <c r="V231" s="14"/>
      <c r="W231" s="14"/>
      <c r="X231" s="14"/>
      <c r="Y231" s="14"/>
      <c r="Z231" s="14"/>
      <c r="AA231" s="14"/>
      <c r="AB231" s="14"/>
      <c r="AC231" s="14"/>
      <c r="AD231" s="14"/>
      <c r="AE231" s="14"/>
      <c r="AF231" s="14"/>
      <c r="AG231" s="14"/>
      <c r="AH231" s="14"/>
      <c r="AI231" s="14"/>
      <c r="AJ231" s="14"/>
    </row>
    <row r="232" spans="1:36" ht="15.75" customHeight="1" x14ac:dyDescent="0.15">
      <c r="A232" s="14"/>
      <c r="B232" s="14"/>
      <c r="C232" s="14"/>
      <c r="D232" s="14"/>
      <c r="E232" s="14"/>
      <c r="F232" s="14"/>
      <c r="G232" s="14"/>
      <c r="H232" s="14"/>
      <c r="I232" s="14"/>
      <c r="J232" s="14"/>
      <c r="K232" s="14"/>
      <c r="L232" s="14"/>
      <c r="M232" s="14"/>
      <c r="N232" s="14"/>
      <c r="O232" s="14"/>
      <c r="P232" s="14"/>
      <c r="Q232" s="14"/>
      <c r="R232" s="14"/>
      <c r="S232" s="14"/>
      <c r="T232" s="14"/>
      <c r="U232" s="14"/>
      <c r="V232" s="14"/>
      <c r="W232" s="14"/>
      <c r="X232" s="14"/>
      <c r="Y232" s="14"/>
      <c r="Z232" s="14"/>
      <c r="AA232" s="14"/>
      <c r="AB232" s="14"/>
      <c r="AC232" s="14"/>
      <c r="AD232" s="14"/>
      <c r="AE232" s="14"/>
      <c r="AF232" s="14"/>
      <c r="AG232" s="14"/>
      <c r="AH232" s="14"/>
      <c r="AI232" s="14"/>
      <c r="AJ232" s="14"/>
    </row>
    <row r="233" spans="1:36" ht="15.75" customHeight="1" x14ac:dyDescent="0.15">
      <c r="A233" s="14"/>
      <c r="B233" s="14"/>
      <c r="C233" s="14"/>
      <c r="D233" s="14"/>
      <c r="E233" s="14"/>
      <c r="F233" s="14"/>
      <c r="G233" s="14"/>
      <c r="H233" s="14"/>
      <c r="I233" s="14"/>
      <c r="J233" s="14"/>
      <c r="K233" s="14"/>
      <c r="L233" s="14"/>
      <c r="M233" s="14"/>
      <c r="N233" s="14"/>
      <c r="O233" s="14"/>
      <c r="P233" s="14"/>
      <c r="Q233" s="14"/>
      <c r="R233" s="14"/>
      <c r="S233" s="14"/>
      <c r="T233" s="14"/>
      <c r="U233" s="14"/>
      <c r="V233" s="14"/>
      <c r="W233" s="14"/>
      <c r="X233" s="14"/>
      <c r="Y233" s="14"/>
      <c r="Z233" s="14"/>
      <c r="AA233" s="14"/>
      <c r="AB233" s="14"/>
      <c r="AC233" s="14"/>
      <c r="AD233" s="14"/>
      <c r="AE233" s="14"/>
      <c r="AF233" s="14"/>
      <c r="AG233" s="14"/>
      <c r="AH233" s="14"/>
      <c r="AI233" s="14"/>
      <c r="AJ233" s="14"/>
    </row>
    <row r="234" spans="1:36" ht="15.75" customHeight="1" x14ac:dyDescent="0.15">
      <c r="A234" s="14"/>
      <c r="B234" s="14"/>
      <c r="C234" s="14"/>
      <c r="D234" s="14"/>
      <c r="E234" s="14"/>
      <c r="F234" s="14"/>
      <c r="G234" s="14"/>
      <c r="H234" s="14"/>
      <c r="I234" s="14"/>
      <c r="J234" s="14"/>
      <c r="K234" s="14"/>
      <c r="L234" s="14"/>
      <c r="M234" s="14"/>
      <c r="N234" s="14"/>
      <c r="O234" s="14"/>
      <c r="P234" s="14"/>
      <c r="Q234" s="14"/>
      <c r="R234" s="14"/>
      <c r="S234" s="14"/>
      <c r="T234" s="14"/>
      <c r="U234" s="14"/>
      <c r="V234" s="14"/>
      <c r="W234" s="14"/>
      <c r="X234" s="14"/>
      <c r="Y234" s="14"/>
      <c r="Z234" s="14"/>
      <c r="AA234" s="14"/>
      <c r="AB234" s="14"/>
      <c r="AC234" s="14"/>
      <c r="AD234" s="14"/>
      <c r="AE234" s="14"/>
      <c r="AF234" s="14"/>
      <c r="AG234" s="14"/>
      <c r="AH234" s="14"/>
      <c r="AI234" s="14"/>
      <c r="AJ234" s="14"/>
    </row>
    <row r="235" spans="1:36" ht="15.75" customHeight="1" x14ac:dyDescent="0.15">
      <c r="A235" s="14"/>
      <c r="B235" s="14"/>
      <c r="C235" s="14"/>
      <c r="D235" s="14"/>
      <c r="E235" s="14"/>
      <c r="F235" s="14"/>
      <c r="G235" s="14"/>
      <c r="H235" s="14"/>
      <c r="I235" s="14"/>
      <c r="J235" s="14"/>
      <c r="K235" s="14"/>
      <c r="L235" s="14"/>
      <c r="M235" s="14"/>
      <c r="N235" s="14"/>
      <c r="O235" s="14"/>
      <c r="P235" s="14"/>
      <c r="Q235" s="14"/>
      <c r="R235" s="14"/>
      <c r="S235" s="14"/>
      <c r="T235" s="14"/>
      <c r="U235" s="14"/>
      <c r="V235" s="14"/>
      <c r="W235" s="14"/>
      <c r="X235" s="14"/>
      <c r="Y235" s="14"/>
      <c r="Z235" s="14"/>
      <c r="AA235" s="14"/>
      <c r="AB235" s="14"/>
      <c r="AC235" s="14"/>
      <c r="AD235" s="14"/>
      <c r="AE235" s="14"/>
      <c r="AF235" s="14"/>
      <c r="AG235" s="14"/>
      <c r="AH235" s="14"/>
      <c r="AI235" s="14"/>
      <c r="AJ235" s="14"/>
    </row>
    <row r="236" spans="1:36" ht="15.75" customHeight="1" x14ac:dyDescent="0.15">
      <c r="A236" s="14"/>
      <c r="B236" s="14"/>
      <c r="C236" s="14"/>
      <c r="D236" s="14"/>
      <c r="E236" s="14"/>
      <c r="F236" s="14"/>
      <c r="G236" s="14"/>
      <c r="H236" s="14"/>
      <c r="I236" s="14"/>
      <c r="J236" s="14"/>
      <c r="K236" s="14"/>
      <c r="L236" s="14"/>
      <c r="M236" s="14"/>
      <c r="N236" s="14"/>
      <c r="O236" s="14"/>
      <c r="P236" s="14"/>
      <c r="Q236" s="14"/>
      <c r="R236" s="14"/>
      <c r="S236" s="14"/>
      <c r="T236" s="14"/>
      <c r="U236" s="14"/>
      <c r="V236" s="14"/>
      <c r="W236" s="14"/>
      <c r="X236" s="14"/>
      <c r="Y236" s="14"/>
      <c r="Z236" s="14"/>
      <c r="AA236" s="14"/>
      <c r="AB236" s="14"/>
      <c r="AC236" s="14"/>
      <c r="AD236" s="14"/>
      <c r="AE236" s="14"/>
      <c r="AF236" s="14"/>
      <c r="AG236" s="14"/>
      <c r="AH236" s="14"/>
      <c r="AI236" s="14"/>
      <c r="AJ236" s="14"/>
    </row>
    <row r="237" spans="1:36" ht="15.75" customHeight="1" x14ac:dyDescent="0.15">
      <c r="A237" s="14"/>
      <c r="B237" s="14"/>
      <c r="C237" s="14"/>
      <c r="D237" s="14"/>
      <c r="E237" s="14"/>
      <c r="F237" s="14"/>
      <c r="G237" s="14"/>
      <c r="H237" s="14"/>
      <c r="I237" s="14"/>
      <c r="J237" s="14"/>
      <c r="K237" s="14"/>
      <c r="L237" s="14"/>
      <c r="M237" s="14"/>
      <c r="N237" s="14"/>
      <c r="O237" s="14"/>
      <c r="P237" s="14"/>
      <c r="Q237" s="14"/>
      <c r="R237" s="14"/>
      <c r="S237" s="14"/>
      <c r="T237" s="14"/>
      <c r="U237" s="14"/>
      <c r="V237" s="14"/>
      <c r="W237" s="14"/>
      <c r="X237" s="14"/>
      <c r="Y237" s="14"/>
      <c r="Z237" s="14"/>
      <c r="AA237" s="14"/>
      <c r="AB237" s="14"/>
      <c r="AC237" s="14"/>
      <c r="AD237" s="14"/>
      <c r="AE237" s="14"/>
      <c r="AF237" s="14"/>
      <c r="AG237" s="14"/>
      <c r="AH237" s="14"/>
      <c r="AI237" s="14"/>
      <c r="AJ237" s="14"/>
    </row>
    <row r="238" spans="1:36" ht="15.75" customHeight="1" x14ac:dyDescent="0.15">
      <c r="A238" s="14"/>
      <c r="B238" s="14"/>
      <c r="C238" s="14"/>
      <c r="D238" s="14"/>
      <c r="E238" s="14"/>
      <c r="F238" s="14"/>
      <c r="G238" s="14"/>
      <c r="H238" s="14"/>
      <c r="I238" s="14"/>
      <c r="J238" s="14"/>
      <c r="K238" s="14"/>
      <c r="L238" s="14"/>
      <c r="M238" s="14"/>
      <c r="N238" s="14"/>
      <c r="O238" s="14"/>
      <c r="P238" s="14"/>
      <c r="Q238" s="14"/>
      <c r="R238" s="14"/>
      <c r="S238" s="14"/>
      <c r="T238" s="14"/>
      <c r="U238" s="14"/>
      <c r="V238" s="14"/>
      <c r="W238" s="14"/>
      <c r="X238" s="14"/>
      <c r="Y238" s="14"/>
      <c r="Z238" s="14"/>
      <c r="AA238" s="14"/>
      <c r="AB238" s="14"/>
      <c r="AC238" s="14"/>
      <c r="AD238" s="14"/>
      <c r="AE238" s="14"/>
      <c r="AF238" s="14"/>
      <c r="AG238" s="14"/>
      <c r="AH238" s="14"/>
      <c r="AI238" s="14"/>
      <c r="AJ238" s="14"/>
    </row>
    <row r="239" spans="1:36" ht="15.75" customHeight="1" x14ac:dyDescent="0.15">
      <c r="A239" s="14"/>
      <c r="B239" s="14"/>
      <c r="C239" s="14"/>
      <c r="D239" s="14"/>
      <c r="E239" s="14"/>
      <c r="F239" s="14"/>
      <c r="G239" s="14"/>
      <c r="H239" s="14"/>
      <c r="I239" s="14"/>
      <c r="J239" s="14"/>
      <c r="K239" s="14"/>
      <c r="L239" s="14"/>
      <c r="M239" s="14"/>
      <c r="N239" s="14"/>
      <c r="O239" s="14"/>
      <c r="P239" s="14"/>
      <c r="Q239" s="14"/>
      <c r="R239" s="14"/>
      <c r="S239" s="14"/>
      <c r="T239" s="14"/>
      <c r="U239" s="14"/>
      <c r="V239" s="14"/>
      <c r="W239" s="14"/>
      <c r="X239" s="14"/>
      <c r="Y239" s="14"/>
      <c r="Z239" s="14"/>
      <c r="AA239" s="14"/>
      <c r="AB239" s="14"/>
      <c r="AC239" s="14"/>
      <c r="AD239" s="14"/>
      <c r="AE239" s="14"/>
      <c r="AF239" s="14"/>
      <c r="AG239" s="14"/>
      <c r="AH239" s="14"/>
      <c r="AI239" s="14"/>
      <c r="AJ239" s="14"/>
    </row>
    <row r="240" spans="1:36" ht="15.75" customHeight="1" x14ac:dyDescent="0.15">
      <c r="A240" s="14"/>
      <c r="B240" s="14"/>
      <c r="C240" s="14"/>
      <c r="D240" s="14"/>
      <c r="E240" s="14"/>
      <c r="F240" s="14"/>
      <c r="G240" s="14"/>
      <c r="H240" s="14"/>
      <c r="I240" s="14"/>
      <c r="J240" s="14"/>
      <c r="K240" s="14"/>
      <c r="L240" s="14"/>
      <c r="M240" s="14"/>
      <c r="N240" s="14"/>
      <c r="O240" s="14"/>
      <c r="P240" s="14"/>
      <c r="Q240" s="14"/>
      <c r="R240" s="14"/>
      <c r="S240" s="14"/>
      <c r="T240" s="14"/>
      <c r="U240" s="14"/>
      <c r="V240" s="14"/>
      <c r="W240" s="14"/>
      <c r="X240" s="14"/>
      <c r="Y240" s="14"/>
      <c r="Z240" s="14"/>
      <c r="AA240" s="14"/>
      <c r="AB240" s="14"/>
      <c r="AC240" s="14"/>
      <c r="AD240" s="14"/>
      <c r="AE240" s="14"/>
      <c r="AF240" s="14"/>
      <c r="AG240" s="14"/>
      <c r="AH240" s="14"/>
      <c r="AI240" s="14"/>
      <c r="AJ240" s="14"/>
    </row>
    <row r="241" spans="1:36" ht="15.75" customHeight="1" x14ac:dyDescent="0.15">
      <c r="A241" s="14"/>
      <c r="B241" s="14"/>
      <c r="C241" s="14"/>
      <c r="D241" s="14"/>
      <c r="E241" s="14"/>
      <c r="F241" s="14"/>
      <c r="G241" s="14"/>
      <c r="H241" s="14"/>
      <c r="I241" s="14"/>
      <c r="J241" s="14"/>
      <c r="K241" s="14"/>
      <c r="L241" s="14"/>
      <c r="M241" s="14"/>
      <c r="N241" s="14"/>
      <c r="O241" s="14"/>
      <c r="P241" s="14"/>
      <c r="Q241" s="14"/>
      <c r="R241" s="14"/>
      <c r="S241" s="14"/>
      <c r="T241" s="14"/>
      <c r="U241" s="14"/>
      <c r="V241" s="14"/>
      <c r="W241" s="14"/>
      <c r="X241" s="14"/>
      <c r="Y241" s="14"/>
      <c r="Z241" s="14"/>
      <c r="AA241" s="14"/>
      <c r="AB241" s="14"/>
      <c r="AC241" s="14"/>
      <c r="AD241" s="14"/>
      <c r="AE241" s="14"/>
      <c r="AF241" s="14"/>
      <c r="AG241" s="14"/>
      <c r="AH241" s="14"/>
      <c r="AI241" s="14"/>
      <c r="AJ241" s="14"/>
    </row>
    <row r="242" spans="1:36" ht="15.75" customHeight="1" x14ac:dyDescent="0.15">
      <c r="A242" s="14"/>
      <c r="B242" s="14"/>
      <c r="C242" s="14"/>
      <c r="D242" s="14"/>
      <c r="E242" s="14"/>
      <c r="F242" s="14"/>
      <c r="G242" s="14"/>
      <c r="H242" s="14"/>
      <c r="I242" s="14"/>
      <c r="J242" s="14"/>
      <c r="K242" s="14"/>
      <c r="L242" s="14"/>
      <c r="M242" s="14"/>
      <c r="N242" s="14"/>
      <c r="O242" s="14"/>
      <c r="P242" s="14"/>
      <c r="Q242" s="14"/>
      <c r="R242" s="14"/>
      <c r="S242" s="14"/>
      <c r="T242" s="14"/>
      <c r="U242" s="14"/>
      <c r="V242" s="14"/>
      <c r="W242" s="14"/>
      <c r="X242" s="14"/>
      <c r="Y242" s="14"/>
      <c r="Z242" s="14"/>
      <c r="AA242" s="14"/>
      <c r="AB242" s="14"/>
      <c r="AC242" s="14"/>
      <c r="AD242" s="14"/>
      <c r="AE242" s="14"/>
      <c r="AF242" s="14"/>
      <c r="AG242" s="14"/>
      <c r="AH242" s="14"/>
      <c r="AI242" s="14"/>
      <c r="AJ242" s="14"/>
    </row>
    <row r="243" spans="1:36" ht="15.75" customHeight="1" x14ac:dyDescent="0.15">
      <c r="A243" s="14"/>
      <c r="B243" s="14"/>
      <c r="C243" s="14"/>
      <c r="D243" s="14"/>
      <c r="E243" s="14"/>
      <c r="F243" s="14"/>
      <c r="G243" s="14"/>
      <c r="H243" s="14"/>
      <c r="I243" s="14"/>
      <c r="J243" s="14"/>
      <c r="K243" s="14"/>
      <c r="L243" s="14"/>
      <c r="M243" s="14"/>
      <c r="N243" s="14"/>
      <c r="O243" s="14"/>
      <c r="P243" s="14"/>
      <c r="Q243" s="14"/>
      <c r="R243" s="14"/>
      <c r="S243" s="14"/>
      <c r="T243" s="14"/>
      <c r="U243" s="14"/>
      <c r="V243" s="14"/>
      <c r="W243" s="14"/>
      <c r="X243" s="14"/>
      <c r="Y243" s="14"/>
      <c r="Z243" s="14"/>
      <c r="AA243" s="14"/>
      <c r="AB243" s="14"/>
      <c r="AC243" s="14"/>
      <c r="AD243" s="14"/>
      <c r="AE243" s="14"/>
      <c r="AF243" s="14"/>
      <c r="AG243" s="14"/>
      <c r="AH243" s="14"/>
      <c r="AI243" s="14"/>
      <c r="AJ243" s="14"/>
    </row>
    <row r="244" spans="1:36" ht="15.75" customHeight="1" x14ac:dyDescent="0.15">
      <c r="A244" s="14"/>
      <c r="B244" s="14"/>
      <c r="C244" s="14"/>
      <c r="D244" s="14"/>
      <c r="E244" s="14"/>
      <c r="F244" s="14"/>
      <c r="G244" s="14"/>
      <c r="H244" s="14"/>
      <c r="I244" s="14"/>
      <c r="J244" s="14"/>
      <c r="K244" s="14"/>
      <c r="L244" s="14"/>
      <c r="M244" s="14"/>
      <c r="N244" s="14"/>
      <c r="O244" s="14"/>
      <c r="P244" s="14"/>
      <c r="Q244" s="14"/>
      <c r="R244" s="14"/>
      <c r="S244" s="14"/>
      <c r="T244" s="14"/>
      <c r="U244" s="14"/>
      <c r="V244" s="14"/>
      <c r="W244" s="14"/>
      <c r="X244" s="14"/>
      <c r="Y244" s="14"/>
      <c r="Z244" s="14"/>
      <c r="AA244" s="14"/>
      <c r="AB244" s="14"/>
      <c r="AC244" s="14"/>
      <c r="AD244" s="14"/>
      <c r="AE244" s="14"/>
      <c r="AF244" s="14"/>
      <c r="AG244" s="14"/>
      <c r="AH244" s="14"/>
      <c r="AI244" s="14"/>
      <c r="AJ244" s="14"/>
    </row>
    <row r="245" spans="1:36" ht="15.75" customHeight="1" x14ac:dyDescent="0.15">
      <c r="A245" s="14"/>
      <c r="B245" s="14"/>
      <c r="C245" s="14"/>
      <c r="D245" s="14"/>
      <c r="E245" s="14"/>
      <c r="F245" s="14"/>
      <c r="G245" s="14"/>
      <c r="H245" s="14"/>
      <c r="I245" s="14"/>
      <c r="J245" s="14"/>
      <c r="K245" s="14"/>
      <c r="L245" s="14"/>
      <c r="M245" s="14"/>
      <c r="N245" s="14"/>
      <c r="O245" s="14"/>
      <c r="P245" s="14"/>
      <c r="Q245" s="14"/>
      <c r="R245" s="14"/>
      <c r="S245" s="14"/>
      <c r="T245" s="14"/>
      <c r="U245" s="14"/>
      <c r="V245" s="14"/>
      <c r="W245" s="14"/>
      <c r="X245" s="14"/>
      <c r="Y245" s="14"/>
      <c r="Z245" s="14"/>
      <c r="AA245" s="14"/>
      <c r="AB245" s="14"/>
      <c r="AC245" s="14"/>
      <c r="AD245" s="14"/>
      <c r="AE245" s="14"/>
      <c r="AF245" s="14"/>
      <c r="AG245" s="14"/>
      <c r="AH245" s="14"/>
      <c r="AI245" s="14"/>
      <c r="AJ245" s="14"/>
    </row>
    <row r="246" spans="1:36" ht="15.75" customHeight="1" x14ac:dyDescent="0.15">
      <c r="A246" s="14"/>
      <c r="B246" s="14"/>
      <c r="C246" s="14"/>
      <c r="D246" s="14"/>
      <c r="E246" s="14"/>
      <c r="F246" s="14"/>
      <c r="G246" s="14"/>
      <c r="H246" s="14"/>
      <c r="I246" s="14"/>
      <c r="J246" s="14"/>
      <c r="K246" s="14"/>
      <c r="L246" s="14"/>
      <c r="M246" s="14"/>
      <c r="N246" s="14"/>
      <c r="O246" s="14"/>
      <c r="P246" s="14"/>
      <c r="Q246" s="14"/>
      <c r="R246" s="14"/>
      <c r="S246" s="14"/>
      <c r="T246" s="14"/>
      <c r="U246" s="14"/>
      <c r="V246" s="14"/>
      <c r="W246" s="14"/>
      <c r="X246" s="14"/>
      <c r="Y246" s="14"/>
      <c r="Z246" s="14"/>
      <c r="AA246" s="14"/>
      <c r="AB246" s="14"/>
      <c r="AC246" s="14"/>
      <c r="AD246" s="14"/>
      <c r="AE246" s="14"/>
      <c r="AF246" s="14"/>
      <c r="AG246" s="14"/>
      <c r="AH246" s="14"/>
      <c r="AI246" s="14"/>
      <c r="AJ246" s="14"/>
    </row>
    <row r="247" spans="1:36" ht="15.75" customHeight="1" x14ac:dyDescent="0.15">
      <c r="A247" s="14"/>
      <c r="B247" s="14"/>
      <c r="C247" s="14"/>
      <c r="D247" s="14"/>
      <c r="E247" s="14"/>
      <c r="F247" s="14"/>
      <c r="G247" s="14"/>
      <c r="H247" s="14"/>
      <c r="I247" s="14"/>
      <c r="J247" s="14"/>
      <c r="K247" s="14"/>
      <c r="L247" s="14"/>
      <c r="M247" s="14"/>
      <c r="N247" s="14"/>
      <c r="O247" s="14"/>
      <c r="P247" s="14"/>
      <c r="Q247" s="14"/>
      <c r="R247" s="14"/>
      <c r="S247" s="14"/>
      <c r="T247" s="14"/>
      <c r="U247" s="14"/>
      <c r="V247" s="14"/>
      <c r="W247" s="14"/>
      <c r="X247" s="14"/>
      <c r="Y247" s="14"/>
      <c r="Z247" s="14"/>
      <c r="AA247" s="14"/>
      <c r="AB247" s="14"/>
      <c r="AC247" s="14"/>
      <c r="AD247" s="14"/>
      <c r="AE247" s="14"/>
      <c r="AF247" s="14"/>
      <c r="AG247" s="14"/>
      <c r="AH247" s="14"/>
      <c r="AI247" s="14"/>
      <c r="AJ247" s="14"/>
    </row>
    <row r="248" spans="1:36" ht="15.75" customHeight="1" x14ac:dyDescent="0.15">
      <c r="A248" s="14"/>
      <c r="B248" s="14"/>
      <c r="C248" s="14"/>
      <c r="D248" s="14"/>
      <c r="E248" s="14"/>
      <c r="F248" s="14"/>
      <c r="G248" s="14"/>
      <c r="H248" s="14"/>
      <c r="I248" s="14"/>
      <c r="J248" s="14"/>
      <c r="K248" s="14"/>
      <c r="L248" s="14"/>
      <c r="M248" s="14"/>
      <c r="N248" s="14"/>
      <c r="O248" s="14"/>
      <c r="P248" s="14"/>
      <c r="Q248" s="14"/>
      <c r="R248" s="14"/>
      <c r="S248" s="14"/>
      <c r="T248" s="14"/>
      <c r="U248" s="14"/>
      <c r="V248" s="14"/>
      <c r="W248" s="14"/>
      <c r="X248" s="14"/>
      <c r="Y248" s="14"/>
      <c r="Z248" s="14"/>
      <c r="AA248" s="14"/>
      <c r="AB248" s="14"/>
      <c r="AC248" s="14"/>
      <c r="AD248" s="14"/>
      <c r="AE248" s="14"/>
      <c r="AF248" s="14"/>
      <c r="AG248" s="14"/>
      <c r="AH248" s="14"/>
      <c r="AI248" s="14"/>
      <c r="AJ248" s="14"/>
    </row>
    <row r="249" spans="1:36" ht="15.75" customHeight="1" x14ac:dyDescent="0.15">
      <c r="A249" s="14"/>
      <c r="B249" s="14"/>
      <c r="C249" s="14"/>
      <c r="D249" s="14"/>
      <c r="E249" s="14"/>
      <c r="F249" s="14"/>
      <c r="G249" s="14"/>
      <c r="H249" s="14"/>
      <c r="I249" s="14"/>
      <c r="J249" s="14"/>
      <c r="K249" s="14"/>
      <c r="L249" s="14"/>
      <c r="M249" s="14"/>
      <c r="N249" s="14"/>
      <c r="O249" s="14"/>
      <c r="P249" s="14"/>
      <c r="Q249" s="14"/>
      <c r="R249" s="14"/>
      <c r="S249" s="14"/>
      <c r="T249" s="14"/>
      <c r="U249" s="14"/>
      <c r="V249" s="14"/>
      <c r="W249" s="14"/>
      <c r="X249" s="14"/>
      <c r="Y249" s="14"/>
      <c r="Z249" s="14"/>
      <c r="AA249" s="14"/>
      <c r="AB249" s="14"/>
      <c r="AC249" s="14"/>
      <c r="AD249" s="14"/>
      <c r="AE249" s="14"/>
      <c r="AF249" s="14"/>
      <c r="AG249" s="14"/>
      <c r="AH249" s="14"/>
      <c r="AI249" s="14"/>
      <c r="AJ249" s="14"/>
    </row>
    <row r="250" spans="1:36" ht="15.75" customHeight="1" x14ac:dyDescent="0.15">
      <c r="A250" s="14"/>
      <c r="B250" s="14"/>
      <c r="C250" s="14"/>
      <c r="D250" s="14"/>
      <c r="E250" s="14"/>
      <c r="F250" s="14"/>
      <c r="G250" s="14"/>
      <c r="H250" s="14"/>
      <c r="I250" s="14"/>
      <c r="J250" s="14"/>
      <c r="K250" s="14"/>
      <c r="L250" s="14"/>
      <c r="M250" s="14"/>
      <c r="N250" s="14"/>
      <c r="O250" s="14"/>
      <c r="P250" s="14"/>
      <c r="Q250" s="14"/>
      <c r="R250" s="14"/>
      <c r="S250" s="14"/>
      <c r="T250" s="14"/>
      <c r="U250" s="14"/>
      <c r="V250" s="14"/>
      <c r="W250" s="14"/>
      <c r="X250" s="14"/>
      <c r="Y250" s="14"/>
      <c r="Z250" s="14"/>
      <c r="AA250" s="14"/>
      <c r="AB250" s="14"/>
      <c r="AC250" s="14"/>
      <c r="AD250" s="14"/>
      <c r="AE250" s="14"/>
      <c r="AF250" s="14"/>
      <c r="AG250" s="14"/>
      <c r="AH250" s="14"/>
      <c r="AI250" s="14"/>
      <c r="AJ250" s="14"/>
    </row>
    <row r="251" spans="1:36" ht="15.75" customHeight="1" x14ac:dyDescent="0.15">
      <c r="A251" s="14"/>
      <c r="B251" s="14"/>
      <c r="C251" s="14"/>
      <c r="D251" s="14"/>
      <c r="E251" s="14"/>
      <c r="F251" s="14"/>
      <c r="G251" s="14"/>
      <c r="H251" s="14"/>
      <c r="I251" s="14"/>
      <c r="J251" s="14"/>
      <c r="K251" s="14"/>
      <c r="L251" s="14"/>
      <c r="M251" s="14"/>
      <c r="N251" s="14"/>
      <c r="O251" s="14"/>
      <c r="P251" s="14"/>
      <c r="Q251" s="14"/>
      <c r="R251" s="14"/>
      <c r="S251" s="14"/>
      <c r="T251" s="14"/>
      <c r="U251" s="14"/>
      <c r="V251" s="14"/>
      <c r="W251" s="14"/>
      <c r="X251" s="14"/>
      <c r="Y251" s="14"/>
      <c r="Z251" s="14"/>
      <c r="AA251" s="14"/>
      <c r="AB251" s="14"/>
      <c r="AC251" s="14"/>
      <c r="AD251" s="14"/>
      <c r="AE251" s="14"/>
      <c r="AF251" s="14"/>
      <c r="AG251" s="14"/>
      <c r="AH251" s="14"/>
      <c r="AI251" s="14"/>
      <c r="AJ251" s="14"/>
    </row>
    <row r="252" spans="1:36" ht="15.75" customHeight="1" x14ac:dyDescent="0.15">
      <c r="A252" s="14"/>
      <c r="B252" s="14"/>
      <c r="C252" s="14"/>
      <c r="D252" s="14"/>
      <c r="E252" s="14"/>
      <c r="F252" s="14"/>
      <c r="G252" s="14"/>
      <c r="H252" s="14"/>
      <c r="I252" s="14"/>
      <c r="J252" s="14"/>
      <c r="K252" s="14"/>
      <c r="L252" s="14"/>
      <c r="M252" s="14"/>
      <c r="N252" s="14"/>
      <c r="O252" s="14"/>
      <c r="P252" s="14"/>
      <c r="Q252" s="14"/>
      <c r="R252" s="14"/>
      <c r="S252" s="14"/>
      <c r="T252" s="14"/>
      <c r="U252" s="14"/>
      <c r="V252" s="14"/>
      <c r="W252" s="14"/>
      <c r="X252" s="14"/>
      <c r="Y252" s="14"/>
      <c r="Z252" s="14"/>
      <c r="AA252" s="14"/>
      <c r="AB252" s="14"/>
      <c r="AC252" s="14"/>
      <c r="AD252" s="14"/>
      <c r="AE252" s="14"/>
      <c r="AF252" s="14"/>
      <c r="AG252" s="14"/>
      <c r="AH252" s="14"/>
      <c r="AI252" s="14"/>
      <c r="AJ252" s="14"/>
    </row>
    <row r="253" spans="1:36" ht="15.75" customHeight="1" x14ac:dyDescent="0.15">
      <c r="A253" s="14"/>
      <c r="B253" s="14"/>
      <c r="C253" s="14"/>
      <c r="D253" s="14"/>
      <c r="E253" s="14"/>
      <c r="F253" s="14"/>
      <c r="G253" s="14"/>
      <c r="H253" s="14"/>
      <c r="I253" s="14"/>
      <c r="J253" s="14"/>
      <c r="K253" s="14"/>
      <c r="L253" s="14"/>
      <c r="M253" s="14"/>
      <c r="N253" s="14"/>
      <c r="O253" s="14"/>
      <c r="P253" s="14"/>
      <c r="Q253" s="14"/>
      <c r="R253" s="14"/>
      <c r="S253" s="14"/>
      <c r="T253" s="14"/>
      <c r="U253" s="14"/>
      <c r="V253" s="14"/>
      <c r="W253" s="14"/>
      <c r="X253" s="14"/>
      <c r="Y253" s="14"/>
      <c r="Z253" s="14"/>
      <c r="AA253" s="14"/>
      <c r="AB253" s="14"/>
      <c r="AC253" s="14"/>
      <c r="AD253" s="14"/>
      <c r="AE253" s="14"/>
      <c r="AF253" s="14"/>
      <c r="AG253" s="14"/>
      <c r="AH253" s="14"/>
      <c r="AI253" s="14"/>
      <c r="AJ253" s="14"/>
    </row>
    <row r="254" spans="1:36" ht="15.75" customHeight="1" x14ac:dyDescent="0.15">
      <c r="A254" s="14"/>
      <c r="B254" s="14"/>
      <c r="C254" s="14"/>
      <c r="D254" s="14"/>
      <c r="E254" s="14"/>
      <c r="F254" s="14"/>
      <c r="G254" s="14"/>
      <c r="H254" s="14"/>
      <c r="I254" s="14"/>
      <c r="J254" s="14"/>
      <c r="K254" s="14"/>
      <c r="L254" s="14"/>
      <c r="M254" s="14"/>
      <c r="N254" s="14"/>
      <c r="O254" s="14"/>
      <c r="P254" s="14"/>
      <c r="Q254" s="14"/>
      <c r="R254" s="14"/>
      <c r="S254" s="14"/>
      <c r="T254" s="14"/>
      <c r="U254" s="14"/>
      <c r="V254" s="14"/>
      <c r="W254" s="14"/>
      <c r="X254" s="14"/>
      <c r="Y254" s="14"/>
      <c r="Z254" s="14"/>
      <c r="AA254" s="14"/>
      <c r="AB254" s="14"/>
      <c r="AC254" s="14"/>
      <c r="AD254" s="14"/>
      <c r="AE254" s="14"/>
      <c r="AF254" s="14"/>
      <c r="AG254" s="14"/>
      <c r="AH254" s="14"/>
      <c r="AI254" s="14"/>
      <c r="AJ254" s="14"/>
    </row>
    <row r="255" spans="1:36" ht="15.75" customHeight="1" x14ac:dyDescent="0.15">
      <c r="A255" s="14"/>
      <c r="B255" s="14"/>
      <c r="C255" s="14"/>
      <c r="D255" s="14"/>
      <c r="E255" s="14"/>
      <c r="F255" s="14"/>
      <c r="G255" s="14"/>
      <c r="H255" s="14"/>
      <c r="I255" s="14"/>
      <c r="J255" s="14"/>
      <c r="K255" s="14"/>
      <c r="L255" s="14"/>
      <c r="M255" s="14"/>
      <c r="N255" s="14"/>
      <c r="O255" s="14"/>
      <c r="P255" s="14"/>
      <c r="Q255" s="14"/>
      <c r="R255" s="14"/>
      <c r="S255" s="14"/>
      <c r="T255" s="14"/>
      <c r="U255" s="14"/>
      <c r="V255" s="14"/>
      <c r="W255" s="14"/>
      <c r="X255" s="14"/>
      <c r="Y255" s="14"/>
      <c r="Z255" s="14"/>
      <c r="AA255" s="14"/>
      <c r="AB255" s="14"/>
      <c r="AC255" s="14"/>
      <c r="AD255" s="14"/>
      <c r="AE255" s="14"/>
      <c r="AF255" s="14"/>
      <c r="AG255" s="14"/>
      <c r="AH255" s="14"/>
      <c r="AI255" s="14"/>
      <c r="AJ255" s="14"/>
    </row>
    <row r="256" spans="1:36" ht="15.75" customHeight="1" x14ac:dyDescent="0.15">
      <c r="A256" s="14"/>
      <c r="B256" s="14"/>
      <c r="C256" s="14"/>
      <c r="D256" s="14"/>
      <c r="E256" s="14"/>
      <c r="F256" s="14"/>
      <c r="G256" s="14"/>
      <c r="H256" s="14"/>
      <c r="I256" s="14"/>
      <c r="J256" s="14"/>
      <c r="K256" s="14"/>
      <c r="L256" s="14"/>
      <c r="M256" s="14"/>
      <c r="N256" s="14"/>
      <c r="O256" s="14"/>
      <c r="P256" s="14"/>
      <c r="Q256" s="14"/>
      <c r="R256" s="14"/>
      <c r="S256" s="14"/>
      <c r="T256" s="14"/>
      <c r="U256" s="14"/>
      <c r="V256" s="14"/>
      <c r="W256" s="14"/>
      <c r="X256" s="14"/>
      <c r="Y256" s="14"/>
      <c r="Z256" s="14"/>
      <c r="AA256" s="14"/>
      <c r="AB256" s="14"/>
      <c r="AC256" s="14"/>
      <c r="AD256" s="14"/>
      <c r="AE256" s="14"/>
      <c r="AF256" s="14"/>
      <c r="AG256" s="14"/>
      <c r="AH256" s="14"/>
      <c r="AI256" s="14"/>
      <c r="AJ256" s="14"/>
    </row>
    <row r="257" spans="1:36" ht="15.75" customHeight="1" x14ac:dyDescent="0.15">
      <c r="A257" s="14"/>
      <c r="B257" s="14"/>
      <c r="C257" s="14"/>
      <c r="D257" s="14"/>
      <c r="E257" s="14"/>
      <c r="F257" s="14"/>
      <c r="G257" s="14"/>
      <c r="H257" s="14"/>
      <c r="I257" s="14"/>
      <c r="J257" s="14"/>
      <c r="K257" s="14"/>
      <c r="L257" s="14"/>
      <c r="M257" s="14"/>
      <c r="N257" s="14"/>
      <c r="O257" s="14"/>
      <c r="P257" s="14"/>
      <c r="Q257" s="14"/>
      <c r="R257" s="14"/>
      <c r="S257" s="14"/>
      <c r="T257" s="14"/>
      <c r="U257" s="14"/>
      <c r="V257" s="14"/>
      <c r="W257" s="14"/>
      <c r="X257" s="14"/>
      <c r="Y257" s="14"/>
      <c r="Z257" s="14"/>
      <c r="AA257" s="14"/>
      <c r="AB257" s="14"/>
      <c r="AC257" s="14"/>
      <c r="AD257" s="14"/>
      <c r="AE257" s="14"/>
      <c r="AF257" s="14"/>
      <c r="AG257" s="14"/>
      <c r="AH257" s="14"/>
      <c r="AI257" s="14"/>
      <c r="AJ257" s="14"/>
    </row>
    <row r="258" spans="1:36" ht="15.75" customHeight="1" x14ac:dyDescent="0.15">
      <c r="A258" s="14"/>
      <c r="B258" s="14"/>
      <c r="C258" s="14"/>
      <c r="D258" s="14"/>
      <c r="E258" s="14"/>
      <c r="F258" s="14"/>
      <c r="G258" s="14"/>
      <c r="H258" s="14"/>
      <c r="I258" s="14"/>
      <c r="J258" s="14"/>
      <c r="K258" s="14"/>
      <c r="L258" s="14"/>
      <c r="M258" s="14"/>
      <c r="N258" s="14"/>
      <c r="O258" s="14"/>
      <c r="P258" s="14"/>
      <c r="Q258" s="14"/>
      <c r="R258" s="14"/>
      <c r="S258" s="14"/>
      <c r="T258" s="14"/>
      <c r="U258" s="14"/>
      <c r="V258" s="14"/>
      <c r="W258" s="14"/>
      <c r="X258" s="14"/>
      <c r="Y258" s="14"/>
      <c r="Z258" s="14"/>
      <c r="AA258" s="14"/>
      <c r="AB258" s="14"/>
      <c r="AC258" s="14"/>
      <c r="AD258" s="14"/>
      <c r="AE258" s="14"/>
      <c r="AF258" s="14"/>
      <c r="AG258" s="14"/>
      <c r="AH258" s="14"/>
      <c r="AI258" s="14"/>
      <c r="AJ258" s="14"/>
    </row>
    <row r="259" spans="1:36" ht="15.75" customHeight="1" x14ac:dyDescent="0.15">
      <c r="A259" s="14"/>
      <c r="B259" s="14"/>
      <c r="C259" s="14"/>
      <c r="D259" s="14"/>
      <c r="E259" s="14"/>
      <c r="F259" s="14"/>
      <c r="G259" s="14"/>
      <c r="H259" s="14"/>
      <c r="I259" s="14"/>
      <c r="J259" s="14"/>
      <c r="K259" s="14"/>
      <c r="L259" s="14"/>
      <c r="M259" s="14"/>
      <c r="N259" s="14"/>
      <c r="O259" s="14"/>
      <c r="P259" s="14"/>
      <c r="Q259" s="14"/>
      <c r="R259" s="14"/>
      <c r="S259" s="14"/>
      <c r="T259" s="14"/>
      <c r="U259" s="14"/>
      <c r="V259" s="14"/>
      <c r="W259" s="14"/>
      <c r="X259" s="14"/>
      <c r="Y259" s="14"/>
      <c r="Z259" s="14"/>
      <c r="AA259" s="14"/>
      <c r="AB259" s="14"/>
      <c r="AC259" s="14"/>
      <c r="AD259" s="14"/>
      <c r="AE259" s="14"/>
      <c r="AF259" s="14"/>
      <c r="AG259" s="14"/>
      <c r="AH259" s="14"/>
      <c r="AI259" s="14"/>
      <c r="AJ259" s="14"/>
    </row>
    <row r="260" spans="1:36" ht="15.75" customHeight="1" x14ac:dyDescent="0.15">
      <c r="A260" s="14"/>
      <c r="B260" s="14"/>
      <c r="C260" s="14"/>
      <c r="D260" s="14"/>
      <c r="E260" s="14"/>
      <c r="F260" s="14"/>
      <c r="G260" s="14"/>
      <c r="H260" s="14"/>
      <c r="I260" s="14"/>
      <c r="J260" s="14"/>
      <c r="K260" s="14"/>
      <c r="L260" s="14"/>
      <c r="M260" s="14"/>
      <c r="N260" s="14"/>
      <c r="O260" s="14"/>
      <c r="P260" s="14"/>
      <c r="Q260" s="14"/>
      <c r="R260" s="14"/>
      <c r="S260" s="14"/>
      <c r="T260" s="14"/>
      <c r="U260" s="14"/>
      <c r="V260" s="14"/>
      <c r="W260" s="14"/>
      <c r="X260" s="14"/>
      <c r="Y260" s="14"/>
      <c r="Z260" s="14"/>
      <c r="AA260" s="14"/>
      <c r="AB260" s="14"/>
      <c r="AC260" s="14"/>
      <c r="AD260" s="14"/>
      <c r="AE260" s="14"/>
      <c r="AF260" s="14"/>
      <c r="AG260" s="14"/>
      <c r="AH260" s="14"/>
      <c r="AI260" s="14"/>
      <c r="AJ260" s="14"/>
    </row>
    <row r="261" spans="1:36" ht="15.75" customHeight="1" x14ac:dyDescent="0.15">
      <c r="A261" s="14"/>
      <c r="B261" s="14"/>
      <c r="C261" s="14"/>
      <c r="D261" s="14"/>
      <c r="E261" s="14"/>
      <c r="F261" s="14"/>
      <c r="G261" s="14"/>
      <c r="H261" s="14"/>
      <c r="I261" s="14"/>
      <c r="J261" s="14"/>
      <c r="K261" s="14"/>
      <c r="L261" s="14"/>
      <c r="M261" s="14"/>
      <c r="N261" s="14"/>
      <c r="O261" s="14"/>
      <c r="P261" s="14"/>
      <c r="Q261" s="14"/>
      <c r="R261" s="14"/>
      <c r="S261" s="14"/>
      <c r="T261" s="14"/>
      <c r="U261" s="14"/>
      <c r="V261" s="14"/>
      <c r="W261" s="14"/>
      <c r="X261" s="14"/>
      <c r="Y261" s="14"/>
      <c r="Z261" s="14"/>
      <c r="AA261" s="14"/>
      <c r="AB261" s="14"/>
      <c r="AC261" s="14"/>
      <c r="AD261" s="14"/>
      <c r="AE261" s="14"/>
      <c r="AF261" s="14"/>
      <c r="AG261" s="14"/>
      <c r="AH261" s="14"/>
      <c r="AI261" s="14"/>
      <c r="AJ261" s="14"/>
    </row>
    <row r="262" spans="1:36" ht="15.75" customHeight="1" x14ac:dyDescent="0.15">
      <c r="A262" s="14"/>
      <c r="B262" s="14"/>
      <c r="C262" s="14"/>
      <c r="D262" s="14"/>
      <c r="E262" s="14"/>
      <c r="F262" s="14"/>
      <c r="G262" s="14"/>
      <c r="H262" s="14"/>
      <c r="I262" s="14"/>
      <c r="J262" s="14"/>
      <c r="K262" s="14"/>
      <c r="L262" s="14"/>
      <c r="M262" s="14"/>
      <c r="N262" s="14"/>
      <c r="O262" s="14"/>
      <c r="P262" s="14"/>
      <c r="Q262" s="14"/>
      <c r="R262" s="14"/>
      <c r="S262" s="14"/>
      <c r="T262" s="14"/>
      <c r="U262" s="14"/>
      <c r="V262" s="14"/>
      <c r="W262" s="14"/>
      <c r="X262" s="14"/>
      <c r="Y262" s="14"/>
      <c r="Z262" s="14"/>
      <c r="AA262" s="14"/>
      <c r="AB262" s="14"/>
      <c r="AC262" s="14"/>
      <c r="AD262" s="14"/>
      <c r="AE262" s="14"/>
      <c r="AF262" s="14"/>
      <c r="AG262" s="14"/>
      <c r="AH262" s="14"/>
      <c r="AI262" s="14"/>
      <c r="AJ262" s="14"/>
    </row>
    <row r="263" spans="1:36" ht="15.75" customHeight="1" x14ac:dyDescent="0.15">
      <c r="A263" s="14"/>
      <c r="B263" s="14"/>
      <c r="C263" s="14"/>
      <c r="D263" s="14"/>
      <c r="E263" s="14"/>
      <c r="F263" s="14"/>
      <c r="G263" s="14"/>
      <c r="H263" s="14"/>
      <c r="I263" s="14"/>
      <c r="J263" s="14"/>
      <c r="K263" s="14"/>
      <c r="L263" s="14"/>
      <c r="M263" s="14"/>
      <c r="N263" s="14"/>
      <c r="O263" s="14"/>
      <c r="P263" s="14"/>
      <c r="Q263" s="14"/>
      <c r="R263" s="14"/>
      <c r="S263" s="14"/>
      <c r="T263" s="14"/>
      <c r="U263" s="14"/>
      <c r="V263" s="14"/>
      <c r="W263" s="14"/>
      <c r="X263" s="14"/>
      <c r="Y263" s="14"/>
      <c r="Z263" s="14"/>
      <c r="AA263" s="14"/>
      <c r="AB263" s="14"/>
      <c r="AC263" s="14"/>
      <c r="AD263" s="14"/>
      <c r="AE263" s="14"/>
      <c r="AF263" s="14"/>
      <c r="AG263" s="14"/>
      <c r="AH263" s="14"/>
      <c r="AI263" s="14"/>
      <c r="AJ263" s="14"/>
    </row>
    <row r="264" spans="1:36" ht="15.75" customHeight="1" x14ac:dyDescent="0.15">
      <c r="A264" s="14"/>
      <c r="B264" s="14"/>
      <c r="C264" s="14"/>
      <c r="D264" s="14"/>
      <c r="E264" s="14"/>
      <c r="F264" s="14"/>
      <c r="G264" s="14"/>
      <c r="H264" s="14"/>
      <c r="I264" s="14"/>
      <c r="J264" s="14"/>
      <c r="K264" s="14"/>
      <c r="L264" s="14"/>
      <c r="M264" s="14"/>
      <c r="N264" s="14"/>
      <c r="O264" s="14"/>
      <c r="P264" s="14"/>
      <c r="Q264" s="14"/>
      <c r="R264" s="14"/>
      <c r="S264" s="14"/>
      <c r="T264" s="14"/>
      <c r="U264" s="14"/>
      <c r="V264" s="14"/>
      <c r="W264" s="14"/>
      <c r="X264" s="14"/>
      <c r="Y264" s="14"/>
      <c r="Z264" s="14"/>
      <c r="AA264" s="14"/>
      <c r="AB264" s="14"/>
      <c r="AC264" s="14"/>
      <c r="AD264" s="14"/>
      <c r="AE264" s="14"/>
      <c r="AF264" s="14"/>
      <c r="AG264" s="14"/>
      <c r="AH264" s="14"/>
      <c r="AI264" s="14"/>
      <c r="AJ264" s="14"/>
    </row>
    <row r="265" spans="1:36" ht="15.75" customHeight="1" x14ac:dyDescent="0.15">
      <c r="A265" s="14"/>
      <c r="B265" s="14"/>
      <c r="C265" s="14"/>
      <c r="D265" s="14"/>
      <c r="E265" s="14"/>
      <c r="F265" s="14"/>
      <c r="G265" s="14"/>
      <c r="H265" s="14"/>
      <c r="I265" s="14"/>
      <c r="J265" s="14"/>
      <c r="K265" s="14"/>
      <c r="L265" s="14"/>
      <c r="M265" s="14"/>
      <c r="N265" s="14"/>
      <c r="O265" s="14"/>
      <c r="P265" s="14"/>
      <c r="Q265" s="14"/>
      <c r="R265" s="14"/>
      <c r="S265" s="14"/>
      <c r="T265" s="14"/>
      <c r="U265" s="14"/>
      <c r="V265" s="14"/>
      <c r="W265" s="14"/>
      <c r="X265" s="14"/>
      <c r="Y265" s="14"/>
      <c r="Z265" s="14"/>
      <c r="AA265" s="14"/>
      <c r="AB265" s="14"/>
      <c r="AC265" s="14"/>
      <c r="AD265" s="14"/>
      <c r="AE265" s="14"/>
      <c r="AF265" s="14"/>
      <c r="AG265" s="14"/>
      <c r="AH265" s="14"/>
      <c r="AI265" s="14"/>
      <c r="AJ265" s="14"/>
    </row>
    <row r="266" spans="1:36" ht="15.75" customHeight="1" x14ac:dyDescent="0.15">
      <c r="A266" s="14"/>
      <c r="B266" s="14"/>
      <c r="C266" s="14"/>
      <c r="D266" s="14"/>
      <c r="E266" s="14"/>
      <c r="F266" s="14"/>
      <c r="G266" s="14"/>
      <c r="H266" s="14"/>
      <c r="I266" s="14"/>
      <c r="J266" s="14"/>
      <c r="K266" s="14"/>
      <c r="L266" s="14"/>
      <c r="M266" s="14"/>
      <c r="N266" s="14"/>
      <c r="O266" s="14"/>
      <c r="P266" s="14"/>
      <c r="Q266" s="14"/>
      <c r="R266" s="14"/>
      <c r="S266" s="14"/>
      <c r="T266" s="14"/>
      <c r="U266" s="14"/>
      <c r="V266" s="14"/>
      <c r="W266" s="14"/>
      <c r="X266" s="14"/>
      <c r="Y266" s="14"/>
      <c r="Z266" s="14"/>
      <c r="AA266" s="14"/>
      <c r="AB266" s="14"/>
      <c r="AC266" s="14"/>
      <c r="AD266" s="14"/>
      <c r="AE266" s="14"/>
      <c r="AF266" s="14"/>
      <c r="AG266" s="14"/>
      <c r="AH266" s="14"/>
      <c r="AI266" s="14"/>
      <c r="AJ266" s="14"/>
    </row>
    <row r="267" spans="1:36" ht="15.75" customHeight="1" x14ac:dyDescent="0.15">
      <c r="A267" s="14"/>
      <c r="B267" s="14"/>
      <c r="C267" s="14"/>
      <c r="D267" s="14"/>
      <c r="E267" s="14"/>
      <c r="F267" s="14"/>
      <c r="G267" s="14"/>
      <c r="H267" s="14"/>
      <c r="I267" s="14"/>
      <c r="J267" s="14"/>
      <c r="K267" s="14"/>
      <c r="L267" s="14"/>
      <c r="M267" s="14"/>
      <c r="N267" s="14"/>
      <c r="O267" s="14"/>
      <c r="P267" s="14"/>
      <c r="Q267" s="14"/>
      <c r="R267" s="14"/>
      <c r="S267" s="14"/>
      <c r="T267" s="14"/>
      <c r="U267" s="14"/>
      <c r="V267" s="14"/>
      <c r="W267" s="14"/>
      <c r="X267" s="14"/>
      <c r="Y267" s="14"/>
      <c r="Z267" s="14"/>
      <c r="AA267" s="14"/>
      <c r="AB267" s="14"/>
      <c r="AC267" s="14"/>
      <c r="AD267" s="14"/>
      <c r="AE267" s="14"/>
      <c r="AF267" s="14"/>
      <c r="AG267" s="14"/>
      <c r="AH267" s="14"/>
      <c r="AI267" s="14"/>
      <c r="AJ267" s="14"/>
    </row>
    <row r="268" spans="1:36" ht="15.75" customHeight="1" x14ac:dyDescent="0.15">
      <c r="A268" s="14"/>
      <c r="B268" s="14"/>
      <c r="C268" s="14"/>
      <c r="D268" s="14"/>
      <c r="E268" s="14"/>
      <c r="F268" s="14"/>
      <c r="G268" s="14"/>
      <c r="H268" s="14"/>
      <c r="I268" s="14"/>
      <c r="J268" s="14"/>
      <c r="K268" s="14"/>
      <c r="L268" s="14"/>
      <c r="M268" s="14"/>
      <c r="N268" s="14"/>
      <c r="O268" s="14"/>
      <c r="P268" s="14"/>
      <c r="Q268" s="14"/>
      <c r="R268" s="14"/>
      <c r="S268" s="14"/>
      <c r="T268" s="14"/>
      <c r="U268" s="14"/>
      <c r="V268" s="14"/>
      <c r="W268" s="14"/>
      <c r="X268" s="14"/>
      <c r="Y268" s="14"/>
      <c r="Z268" s="14"/>
      <c r="AA268" s="14"/>
      <c r="AB268" s="14"/>
      <c r="AC268" s="14"/>
      <c r="AD268" s="14"/>
      <c r="AE268" s="14"/>
      <c r="AF268" s="14"/>
      <c r="AG268" s="14"/>
      <c r="AH268" s="14"/>
      <c r="AI268" s="14"/>
      <c r="AJ268" s="14"/>
    </row>
    <row r="269" spans="1:36" ht="15.75" customHeight="1" x14ac:dyDescent="0.15">
      <c r="A269" s="14"/>
      <c r="B269" s="14"/>
      <c r="C269" s="14"/>
      <c r="D269" s="14"/>
      <c r="E269" s="14"/>
      <c r="F269" s="14"/>
      <c r="G269" s="14"/>
      <c r="H269" s="14"/>
      <c r="I269" s="14"/>
      <c r="J269" s="14"/>
      <c r="K269" s="14"/>
      <c r="L269" s="14"/>
      <c r="M269" s="14"/>
      <c r="N269" s="14"/>
      <c r="O269" s="14"/>
      <c r="P269" s="14"/>
      <c r="Q269" s="14"/>
      <c r="R269" s="14"/>
      <c r="S269" s="14"/>
      <c r="T269" s="14"/>
      <c r="U269" s="14"/>
      <c r="V269" s="14"/>
      <c r="W269" s="14"/>
      <c r="X269" s="14"/>
      <c r="Y269" s="14"/>
      <c r="Z269" s="14"/>
      <c r="AA269" s="14"/>
      <c r="AB269" s="14"/>
      <c r="AC269" s="14"/>
      <c r="AD269" s="14"/>
      <c r="AE269" s="14"/>
      <c r="AF269" s="14"/>
      <c r="AG269" s="14"/>
      <c r="AH269" s="14"/>
      <c r="AI269" s="14"/>
      <c r="AJ269" s="14"/>
    </row>
    <row r="270" spans="1:36" ht="15.75" customHeight="1" x14ac:dyDescent="0.15">
      <c r="A270" s="14"/>
      <c r="B270" s="14"/>
      <c r="C270" s="14"/>
      <c r="D270" s="14"/>
      <c r="E270" s="14"/>
      <c r="F270" s="14"/>
      <c r="G270" s="14"/>
      <c r="H270" s="14"/>
      <c r="I270" s="14"/>
      <c r="J270" s="14"/>
      <c r="K270" s="14"/>
      <c r="L270" s="14"/>
      <c r="M270" s="14"/>
      <c r="N270" s="14"/>
      <c r="O270" s="14"/>
      <c r="P270" s="14"/>
      <c r="Q270" s="14"/>
      <c r="R270" s="14"/>
      <c r="S270" s="14"/>
      <c r="T270" s="14"/>
      <c r="U270" s="14"/>
      <c r="V270" s="14"/>
      <c r="W270" s="14"/>
      <c r="X270" s="14"/>
      <c r="Y270" s="14"/>
      <c r="Z270" s="14"/>
      <c r="AA270" s="14"/>
      <c r="AB270" s="14"/>
      <c r="AC270" s="14"/>
      <c r="AD270" s="14"/>
      <c r="AE270" s="14"/>
      <c r="AF270" s="14"/>
      <c r="AG270" s="14"/>
      <c r="AH270" s="14"/>
      <c r="AI270" s="14"/>
      <c r="AJ270" s="14"/>
    </row>
    <row r="271" spans="1:36" ht="15.75" customHeight="1" x14ac:dyDescent="0.15">
      <c r="A271" s="14"/>
      <c r="B271" s="14"/>
      <c r="C271" s="14"/>
      <c r="D271" s="14"/>
      <c r="E271" s="14"/>
      <c r="F271" s="14"/>
      <c r="G271" s="14"/>
      <c r="H271" s="14"/>
      <c r="I271" s="14"/>
      <c r="J271" s="14"/>
      <c r="K271" s="14"/>
      <c r="L271" s="14"/>
      <c r="M271" s="14"/>
      <c r="N271" s="14"/>
      <c r="O271" s="14"/>
      <c r="P271" s="14"/>
      <c r="Q271" s="14"/>
      <c r="R271" s="14"/>
      <c r="S271" s="14"/>
      <c r="T271" s="14"/>
      <c r="U271" s="14"/>
      <c r="V271" s="14"/>
      <c r="W271" s="14"/>
      <c r="X271" s="14"/>
      <c r="Y271" s="14"/>
      <c r="Z271" s="14"/>
      <c r="AA271" s="14"/>
      <c r="AB271" s="14"/>
      <c r="AC271" s="14"/>
      <c r="AD271" s="14"/>
      <c r="AE271" s="14"/>
      <c r="AF271" s="14"/>
      <c r="AG271" s="14"/>
      <c r="AH271" s="14"/>
      <c r="AI271" s="14"/>
      <c r="AJ271" s="14"/>
    </row>
    <row r="272" spans="1:36" ht="15.75" customHeight="1" x14ac:dyDescent="0.15">
      <c r="A272" s="14"/>
      <c r="B272" s="14"/>
      <c r="C272" s="14"/>
      <c r="D272" s="14"/>
      <c r="E272" s="14"/>
      <c r="F272" s="14"/>
      <c r="G272" s="14"/>
      <c r="H272" s="14"/>
      <c r="I272" s="14"/>
      <c r="J272" s="14"/>
      <c r="K272" s="14"/>
      <c r="L272" s="14"/>
      <c r="M272" s="14"/>
      <c r="N272" s="14"/>
      <c r="O272" s="14"/>
      <c r="P272" s="14"/>
      <c r="Q272" s="14"/>
      <c r="R272" s="14"/>
      <c r="S272" s="14"/>
      <c r="T272" s="14"/>
      <c r="U272" s="14"/>
      <c r="V272" s="14"/>
      <c r="W272" s="14"/>
      <c r="X272" s="14"/>
      <c r="Y272" s="14"/>
      <c r="Z272" s="14"/>
      <c r="AA272" s="14"/>
      <c r="AB272" s="14"/>
      <c r="AC272" s="14"/>
      <c r="AD272" s="14"/>
      <c r="AE272" s="14"/>
      <c r="AF272" s="14"/>
      <c r="AG272" s="14"/>
      <c r="AH272" s="14"/>
      <c r="AI272" s="14"/>
      <c r="AJ272" s="14"/>
    </row>
    <row r="273" spans="1:36" ht="15.75" customHeight="1" x14ac:dyDescent="0.15">
      <c r="A273" s="14"/>
      <c r="B273" s="14"/>
      <c r="C273" s="14"/>
      <c r="D273" s="14"/>
      <c r="E273" s="14"/>
      <c r="F273" s="14"/>
      <c r="G273" s="14"/>
      <c r="H273" s="14"/>
      <c r="I273" s="14"/>
      <c r="J273" s="14"/>
      <c r="K273" s="14"/>
      <c r="L273" s="14"/>
      <c r="M273" s="14"/>
      <c r="N273" s="14"/>
      <c r="O273" s="14"/>
      <c r="P273" s="14"/>
      <c r="Q273" s="14"/>
      <c r="R273" s="14"/>
      <c r="S273" s="14"/>
      <c r="T273" s="14"/>
      <c r="U273" s="14"/>
      <c r="V273" s="14"/>
      <c r="W273" s="14"/>
      <c r="X273" s="14"/>
      <c r="Y273" s="14"/>
      <c r="Z273" s="14"/>
      <c r="AA273" s="14"/>
      <c r="AB273" s="14"/>
      <c r="AC273" s="14"/>
      <c r="AD273" s="14"/>
      <c r="AE273" s="14"/>
      <c r="AF273" s="14"/>
      <c r="AG273" s="14"/>
      <c r="AH273" s="14"/>
      <c r="AI273" s="14"/>
      <c r="AJ273" s="14"/>
    </row>
    <row r="274" spans="1:36" ht="15.75" customHeight="1" x14ac:dyDescent="0.15">
      <c r="A274" s="14"/>
      <c r="B274" s="14"/>
      <c r="C274" s="14"/>
      <c r="D274" s="14"/>
      <c r="E274" s="14"/>
      <c r="F274" s="14"/>
      <c r="G274" s="14"/>
      <c r="H274" s="14"/>
      <c r="I274" s="14"/>
      <c r="J274" s="14"/>
      <c r="K274" s="14"/>
      <c r="L274" s="14"/>
      <c r="M274" s="14"/>
      <c r="N274" s="14"/>
      <c r="O274" s="14"/>
      <c r="P274" s="14"/>
      <c r="Q274" s="14"/>
      <c r="R274" s="14"/>
      <c r="S274" s="14"/>
      <c r="T274" s="14"/>
      <c r="U274" s="14"/>
      <c r="V274" s="14"/>
      <c r="W274" s="14"/>
      <c r="X274" s="14"/>
      <c r="Y274" s="14"/>
      <c r="Z274" s="14"/>
      <c r="AA274" s="14"/>
      <c r="AB274" s="14"/>
      <c r="AC274" s="14"/>
      <c r="AD274" s="14"/>
      <c r="AE274" s="14"/>
      <c r="AF274" s="14"/>
      <c r="AG274" s="14"/>
      <c r="AH274" s="14"/>
      <c r="AI274" s="14"/>
      <c r="AJ274" s="14"/>
    </row>
    <row r="275" spans="1:36" ht="15.75" customHeight="1" x14ac:dyDescent="0.15">
      <c r="A275" s="14"/>
      <c r="B275" s="14"/>
      <c r="C275" s="14"/>
      <c r="D275" s="14"/>
      <c r="E275" s="14"/>
      <c r="F275" s="14"/>
      <c r="G275" s="14"/>
      <c r="H275" s="14"/>
      <c r="I275" s="14"/>
      <c r="J275" s="14"/>
      <c r="K275" s="14"/>
      <c r="L275" s="14"/>
      <c r="M275" s="14"/>
      <c r="N275" s="14"/>
      <c r="O275" s="14"/>
      <c r="P275" s="14"/>
      <c r="Q275" s="14"/>
      <c r="R275" s="14"/>
      <c r="S275" s="14"/>
      <c r="T275" s="14"/>
      <c r="U275" s="14"/>
      <c r="V275" s="14"/>
      <c r="W275" s="14"/>
      <c r="X275" s="14"/>
      <c r="Y275" s="14"/>
      <c r="Z275" s="14"/>
      <c r="AA275" s="14"/>
      <c r="AB275" s="14"/>
      <c r="AC275" s="14"/>
      <c r="AD275" s="14"/>
      <c r="AE275" s="14"/>
      <c r="AF275" s="14"/>
      <c r="AG275" s="14"/>
      <c r="AH275" s="14"/>
      <c r="AI275" s="14"/>
      <c r="AJ275" s="14"/>
    </row>
    <row r="276" spans="1:36" ht="15.75" customHeight="1" x14ac:dyDescent="0.15">
      <c r="A276" s="14"/>
      <c r="B276" s="14"/>
      <c r="C276" s="14"/>
      <c r="D276" s="14"/>
      <c r="E276" s="14"/>
      <c r="F276" s="14"/>
      <c r="G276" s="14"/>
      <c r="H276" s="14"/>
      <c r="I276" s="14"/>
      <c r="J276" s="14"/>
      <c r="K276" s="14"/>
      <c r="L276" s="14"/>
      <c r="M276" s="14"/>
      <c r="N276" s="14"/>
      <c r="O276" s="14"/>
      <c r="P276" s="14"/>
      <c r="Q276" s="14"/>
      <c r="R276" s="14"/>
      <c r="S276" s="14"/>
      <c r="T276" s="14"/>
      <c r="U276" s="14"/>
      <c r="V276" s="14"/>
      <c r="W276" s="14"/>
      <c r="X276" s="14"/>
      <c r="Y276" s="14"/>
      <c r="Z276" s="14"/>
      <c r="AA276" s="14"/>
      <c r="AB276" s="14"/>
      <c r="AC276" s="14"/>
      <c r="AD276" s="14"/>
      <c r="AE276" s="14"/>
      <c r="AF276" s="14"/>
      <c r="AG276" s="14"/>
      <c r="AH276" s="14"/>
      <c r="AI276" s="14"/>
      <c r="AJ276" s="14"/>
    </row>
    <row r="277" spans="1:36" ht="15.75" customHeight="1" x14ac:dyDescent="0.15">
      <c r="A277" s="14"/>
      <c r="B277" s="14"/>
      <c r="C277" s="14"/>
      <c r="D277" s="14"/>
      <c r="E277" s="14"/>
      <c r="F277" s="14"/>
      <c r="G277" s="14"/>
      <c r="H277" s="14"/>
      <c r="I277" s="14"/>
      <c r="J277" s="14"/>
      <c r="K277" s="14"/>
      <c r="L277" s="14"/>
      <c r="M277" s="14"/>
      <c r="N277" s="14"/>
      <c r="O277" s="14"/>
      <c r="P277" s="14"/>
      <c r="Q277" s="14"/>
      <c r="R277" s="14"/>
      <c r="S277" s="14"/>
      <c r="T277" s="14"/>
      <c r="U277" s="14"/>
      <c r="V277" s="14"/>
      <c r="W277" s="14"/>
      <c r="X277" s="14"/>
      <c r="Y277" s="14"/>
      <c r="Z277" s="14"/>
      <c r="AA277" s="14"/>
      <c r="AB277" s="14"/>
      <c r="AC277" s="14"/>
      <c r="AD277" s="14"/>
      <c r="AE277" s="14"/>
      <c r="AF277" s="14"/>
      <c r="AG277" s="14"/>
      <c r="AH277" s="14"/>
      <c r="AI277" s="14"/>
      <c r="AJ277" s="14"/>
    </row>
    <row r="278" spans="1:36" ht="15.75" customHeight="1" x14ac:dyDescent="0.15">
      <c r="A278" s="14"/>
      <c r="B278" s="14"/>
      <c r="C278" s="14"/>
      <c r="D278" s="14"/>
      <c r="E278" s="14"/>
      <c r="F278" s="14"/>
      <c r="G278" s="14"/>
      <c r="H278" s="14"/>
      <c r="I278" s="14"/>
      <c r="J278" s="14"/>
      <c r="K278" s="14"/>
      <c r="L278" s="14"/>
      <c r="M278" s="14"/>
      <c r="N278" s="14"/>
      <c r="O278" s="14"/>
      <c r="P278" s="14"/>
      <c r="Q278" s="14"/>
      <c r="R278" s="14"/>
      <c r="S278" s="14"/>
      <c r="T278" s="14"/>
      <c r="U278" s="14"/>
      <c r="V278" s="14"/>
      <c r="W278" s="14"/>
      <c r="X278" s="14"/>
      <c r="Y278" s="14"/>
      <c r="Z278" s="14"/>
      <c r="AA278" s="14"/>
      <c r="AB278" s="14"/>
      <c r="AC278" s="14"/>
      <c r="AD278" s="14"/>
      <c r="AE278" s="14"/>
      <c r="AF278" s="14"/>
      <c r="AG278" s="14"/>
      <c r="AH278" s="14"/>
      <c r="AI278" s="14"/>
      <c r="AJ278" s="14"/>
    </row>
    <row r="279" spans="1:36" ht="15.75" customHeight="1" x14ac:dyDescent="0.15">
      <c r="A279" s="14"/>
      <c r="B279" s="14"/>
      <c r="C279" s="14"/>
      <c r="D279" s="14"/>
      <c r="E279" s="14"/>
      <c r="F279" s="14"/>
      <c r="G279" s="14"/>
      <c r="H279" s="14"/>
      <c r="I279" s="14"/>
      <c r="J279" s="14"/>
      <c r="K279" s="14"/>
      <c r="L279" s="14"/>
      <c r="M279" s="14"/>
      <c r="N279" s="14"/>
      <c r="O279" s="14"/>
      <c r="P279" s="14"/>
      <c r="Q279" s="14"/>
      <c r="R279" s="14"/>
      <c r="S279" s="14"/>
      <c r="T279" s="14"/>
      <c r="U279" s="14"/>
      <c r="V279" s="14"/>
      <c r="W279" s="14"/>
      <c r="X279" s="14"/>
      <c r="Y279" s="14"/>
      <c r="Z279" s="14"/>
      <c r="AA279" s="14"/>
      <c r="AB279" s="14"/>
      <c r="AC279" s="14"/>
      <c r="AD279" s="14"/>
      <c r="AE279" s="14"/>
      <c r="AF279" s="14"/>
      <c r="AG279" s="14"/>
      <c r="AH279" s="14"/>
      <c r="AI279" s="14"/>
      <c r="AJ279" s="14"/>
    </row>
    <row r="280" spans="1:36" ht="15.75" customHeight="1" x14ac:dyDescent="0.15">
      <c r="A280" s="14"/>
      <c r="B280" s="14"/>
      <c r="C280" s="14"/>
      <c r="D280" s="14"/>
      <c r="E280" s="14"/>
      <c r="F280" s="14"/>
      <c r="G280" s="14"/>
      <c r="H280" s="14"/>
      <c r="I280" s="14"/>
      <c r="J280" s="14"/>
      <c r="K280" s="14"/>
      <c r="L280" s="14"/>
      <c r="M280" s="14"/>
      <c r="N280" s="14"/>
      <c r="O280" s="14"/>
      <c r="P280" s="14"/>
      <c r="Q280" s="14"/>
      <c r="R280" s="14"/>
      <c r="S280" s="14"/>
      <c r="T280" s="14"/>
      <c r="U280" s="14"/>
      <c r="V280" s="14"/>
      <c r="W280" s="14"/>
      <c r="X280" s="14"/>
      <c r="Y280" s="14"/>
      <c r="Z280" s="14"/>
      <c r="AA280" s="14"/>
      <c r="AB280" s="14"/>
      <c r="AC280" s="14"/>
      <c r="AD280" s="14"/>
      <c r="AE280" s="14"/>
      <c r="AF280" s="14"/>
      <c r="AG280" s="14"/>
      <c r="AH280" s="14"/>
      <c r="AI280" s="14"/>
      <c r="AJ280" s="14"/>
    </row>
    <row r="281" spans="1:36" ht="15.75" customHeight="1" x14ac:dyDescent="0.15">
      <c r="A281" s="14"/>
      <c r="B281" s="14"/>
      <c r="C281" s="14"/>
      <c r="D281" s="14"/>
      <c r="E281" s="14"/>
      <c r="F281" s="14"/>
      <c r="G281" s="14"/>
      <c r="H281" s="14"/>
      <c r="I281" s="14"/>
      <c r="J281" s="14"/>
      <c r="K281" s="14"/>
      <c r="L281" s="14"/>
      <c r="M281" s="14"/>
      <c r="N281" s="14"/>
      <c r="O281" s="14"/>
      <c r="P281" s="14"/>
      <c r="Q281" s="14"/>
      <c r="R281" s="14"/>
      <c r="S281" s="14"/>
      <c r="T281" s="14"/>
      <c r="U281" s="14"/>
      <c r="V281" s="14"/>
      <c r="W281" s="14"/>
      <c r="X281" s="14"/>
      <c r="Y281" s="14"/>
      <c r="Z281" s="14"/>
      <c r="AA281" s="14"/>
      <c r="AB281" s="14"/>
      <c r="AC281" s="14"/>
      <c r="AD281" s="14"/>
      <c r="AE281" s="14"/>
      <c r="AF281" s="14"/>
      <c r="AG281" s="14"/>
      <c r="AH281" s="14"/>
      <c r="AI281" s="14"/>
      <c r="AJ281" s="14"/>
    </row>
    <row r="282" spans="1:36" ht="15.75" customHeight="1" x14ac:dyDescent="0.15">
      <c r="A282" s="14"/>
      <c r="B282" s="14"/>
      <c r="C282" s="14"/>
      <c r="D282" s="14"/>
      <c r="E282" s="14"/>
      <c r="F282" s="14"/>
      <c r="G282" s="14"/>
      <c r="H282" s="14"/>
      <c r="I282" s="14"/>
      <c r="J282" s="14"/>
      <c r="K282" s="14"/>
      <c r="L282" s="14"/>
      <c r="M282" s="14"/>
      <c r="N282" s="14"/>
      <c r="O282" s="14"/>
      <c r="P282" s="14"/>
      <c r="Q282" s="14"/>
      <c r="R282" s="14"/>
      <c r="S282" s="14"/>
      <c r="T282" s="14"/>
      <c r="U282" s="14"/>
      <c r="V282" s="14"/>
      <c r="W282" s="14"/>
      <c r="X282" s="14"/>
      <c r="Y282" s="14"/>
      <c r="Z282" s="14"/>
      <c r="AA282" s="14"/>
      <c r="AB282" s="14"/>
      <c r="AC282" s="14"/>
      <c r="AD282" s="14"/>
      <c r="AE282" s="14"/>
      <c r="AF282" s="14"/>
      <c r="AG282" s="14"/>
      <c r="AH282" s="14"/>
      <c r="AI282" s="14"/>
      <c r="AJ282" s="14"/>
    </row>
    <row r="283" spans="1:36" ht="15.75" customHeight="1" x14ac:dyDescent="0.15">
      <c r="A283" s="14"/>
      <c r="B283" s="14"/>
      <c r="C283" s="14"/>
      <c r="D283" s="14"/>
      <c r="E283" s="14"/>
      <c r="F283" s="14"/>
      <c r="G283" s="14"/>
      <c r="H283" s="14"/>
      <c r="I283" s="14"/>
      <c r="J283" s="14"/>
      <c r="K283" s="14"/>
      <c r="L283" s="14"/>
      <c r="M283" s="14"/>
      <c r="N283" s="14"/>
      <c r="O283" s="14"/>
      <c r="P283" s="14"/>
      <c r="Q283" s="14"/>
      <c r="R283" s="14"/>
      <c r="S283" s="14"/>
      <c r="T283" s="14"/>
      <c r="U283" s="14"/>
      <c r="V283" s="14"/>
      <c r="W283" s="14"/>
      <c r="X283" s="14"/>
      <c r="Y283" s="14"/>
      <c r="Z283" s="14"/>
      <c r="AA283" s="14"/>
      <c r="AB283" s="14"/>
      <c r="AC283" s="14"/>
      <c r="AD283" s="14"/>
      <c r="AE283" s="14"/>
      <c r="AF283" s="14"/>
      <c r="AG283" s="14"/>
      <c r="AH283" s="14"/>
      <c r="AI283" s="14"/>
      <c r="AJ283" s="14"/>
    </row>
    <row r="284" spans="1:36" ht="15.75" customHeight="1" x14ac:dyDescent="0.15">
      <c r="A284" s="14"/>
      <c r="B284" s="14"/>
      <c r="C284" s="14"/>
      <c r="D284" s="14"/>
      <c r="E284" s="14"/>
      <c r="F284" s="14"/>
      <c r="G284" s="14"/>
      <c r="H284" s="14"/>
      <c r="I284" s="14"/>
      <c r="J284" s="14"/>
      <c r="K284" s="14"/>
      <c r="L284" s="14"/>
      <c r="M284" s="14"/>
      <c r="N284" s="14"/>
      <c r="O284" s="14"/>
      <c r="P284" s="14"/>
      <c r="Q284" s="14"/>
      <c r="R284" s="14"/>
      <c r="S284" s="14"/>
      <c r="T284" s="14"/>
      <c r="U284" s="14"/>
      <c r="V284" s="14"/>
      <c r="W284" s="14"/>
      <c r="X284" s="14"/>
      <c r="Y284" s="14"/>
      <c r="Z284" s="14"/>
      <c r="AA284" s="14"/>
      <c r="AB284" s="14"/>
      <c r="AC284" s="14"/>
      <c r="AD284" s="14"/>
      <c r="AE284" s="14"/>
      <c r="AF284" s="14"/>
      <c r="AG284" s="14"/>
      <c r="AH284" s="14"/>
      <c r="AI284" s="14"/>
      <c r="AJ284" s="14"/>
    </row>
    <row r="285" spans="1:36" ht="15.75" customHeight="1" x14ac:dyDescent="0.15">
      <c r="A285" s="14"/>
      <c r="B285" s="14"/>
      <c r="C285" s="14"/>
      <c r="D285" s="14"/>
      <c r="E285" s="14"/>
      <c r="F285" s="14"/>
      <c r="G285" s="14"/>
      <c r="H285" s="14"/>
      <c r="I285" s="14"/>
      <c r="J285" s="14"/>
      <c r="K285" s="14"/>
      <c r="L285" s="14"/>
      <c r="M285" s="14"/>
      <c r="N285" s="14"/>
      <c r="O285" s="14"/>
      <c r="P285" s="14"/>
      <c r="Q285" s="14"/>
      <c r="R285" s="14"/>
      <c r="S285" s="14"/>
      <c r="T285" s="14"/>
      <c r="U285" s="14"/>
      <c r="V285" s="14"/>
      <c r="W285" s="14"/>
      <c r="X285" s="14"/>
      <c r="Y285" s="14"/>
      <c r="Z285" s="14"/>
      <c r="AA285" s="14"/>
      <c r="AB285" s="14"/>
      <c r="AC285" s="14"/>
      <c r="AD285" s="14"/>
      <c r="AE285" s="14"/>
      <c r="AF285" s="14"/>
      <c r="AG285" s="14"/>
      <c r="AH285" s="14"/>
      <c r="AI285" s="14"/>
      <c r="AJ285" s="14"/>
    </row>
    <row r="286" spans="1:36" ht="15.75" customHeight="1" x14ac:dyDescent="0.15">
      <c r="A286" s="14"/>
      <c r="B286" s="14"/>
      <c r="C286" s="14"/>
      <c r="D286" s="14"/>
      <c r="E286" s="14"/>
      <c r="F286" s="14"/>
      <c r="G286" s="14"/>
      <c r="H286" s="14"/>
      <c r="I286" s="14"/>
      <c r="J286" s="14"/>
      <c r="K286" s="14"/>
      <c r="L286" s="14"/>
      <c r="M286" s="14"/>
      <c r="N286" s="14"/>
      <c r="O286" s="14"/>
      <c r="P286" s="14"/>
      <c r="Q286" s="14"/>
      <c r="R286" s="14"/>
      <c r="S286" s="14"/>
      <c r="T286" s="14"/>
      <c r="U286" s="14"/>
      <c r="V286" s="14"/>
      <c r="W286" s="14"/>
      <c r="X286" s="14"/>
      <c r="Y286" s="14"/>
      <c r="Z286" s="14"/>
      <c r="AA286" s="14"/>
      <c r="AB286" s="14"/>
      <c r="AC286" s="14"/>
      <c r="AD286" s="14"/>
      <c r="AE286" s="14"/>
      <c r="AF286" s="14"/>
      <c r="AG286" s="14"/>
      <c r="AH286" s="14"/>
      <c r="AI286" s="14"/>
      <c r="AJ286" s="14"/>
    </row>
    <row r="287" spans="1:36" ht="15.75" customHeight="1" x14ac:dyDescent="0.15">
      <c r="A287" s="14"/>
      <c r="B287" s="14"/>
      <c r="C287" s="14"/>
      <c r="D287" s="14"/>
      <c r="E287" s="14"/>
      <c r="F287" s="14"/>
      <c r="G287" s="14"/>
      <c r="H287" s="14"/>
      <c r="I287" s="14"/>
      <c r="J287" s="14"/>
      <c r="K287" s="14"/>
      <c r="L287" s="14"/>
      <c r="M287" s="14"/>
      <c r="N287" s="14"/>
      <c r="O287" s="14"/>
      <c r="P287" s="14"/>
      <c r="Q287" s="14"/>
      <c r="R287" s="14"/>
      <c r="S287" s="14"/>
      <c r="T287" s="14"/>
      <c r="U287" s="14"/>
      <c r="V287" s="14"/>
      <c r="W287" s="14"/>
      <c r="X287" s="14"/>
      <c r="Y287" s="14"/>
      <c r="Z287" s="14"/>
      <c r="AA287" s="14"/>
      <c r="AB287" s="14"/>
      <c r="AC287" s="14"/>
      <c r="AD287" s="14"/>
      <c r="AE287" s="14"/>
      <c r="AF287" s="14"/>
      <c r="AG287" s="14"/>
      <c r="AH287" s="14"/>
      <c r="AI287" s="14"/>
      <c r="AJ287" s="14"/>
    </row>
    <row r="288" spans="1:36" ht="15.75" customHeight="1" x14ac:dyDescent="0.15">
      <c r="A288" s="14"/>
      <c r="B288" s="14"/>
      <c r="C288" s="14"/>
      <c r="D288" s="14"/>
      <c r="E288" s="14"/>
      <c r="F288" s="14"/>
      <c r="G288" s="14"/>
      <c r="H288" s="14"/>
      <c r="I288" s="14"/>
      <c r="J288" s="14"/>
      <c r="K288" s="14"/>
      <c r="L288" s="14"/>
      <c r="M288" s="14"/>
      <c r="N288" s="14"/>
      <c r="O288" s="14"/>
      <c r="P288" s="14"/>
      <c r="Q288" s="14"/>
      <c r="R288" s="14"/>
      <c r="S288" s="14"/>
      <c r="T288" s="14"/>
      <c r="U288" s="14"/>
      <c r="V288" s="14"/>
      <c r="W288" s="14"/>
      <c r="X288" s="14"/>
      <c r="Y288" s="14"/>
      <c r="Z288" s="14"/>
      <c r="AA288" s="14"/>
      <c r="AB288" s="14"/>
      <c r="AC288" s="14"/>
      <c r="AD288" s="14"/>
      <c r="AE288" s="14"/>
      <c r="AF288" s="14"/>
      <c r="AG288" s="14"/>
      <c r="AH288" s="14"/>
      <c r="AI288" s="14"/>
      <c r="AJ288" s="14"/>
    </row>
    <row r="289" spans="1:36" ht="15.75" customHeight="1" x14ac:dyDescent="0.15">
      <c r="A289" s="14"/>
      <c r="B289" s="14"/>
      <c r="C289" s="14"/>
      <c r="D289" s="14"/>
      <c r="E289" s="14"/>
      <c r="F289" s="14"/>
      <c r="G289" s="14"/>
      <c r="H289" s="14"/>
      <c r="I289" s="14"/>
      <c r="J289" s="14"/>
      <c r="K289" s="14"/>
      <c r="L289" s="14"/>
      <c r="M289" s="14"/>
      <c r="N289" s="14"/>
      <c r="O289" s="14"/>
      <c r="P289" s="14"/>
      <c r="Q289" s="14"/>
      <c r="R289" s="14"/>
      <c r="S289" s="14"/>
      <c r="T289" s="14"/>
      <c r="U289" s="14"/>
      <c r="V289" s="14"/>
      <c r="W289" s="14"/>
      <c r="X289" s="14"/>
      <c r="Y289" s="14"/>
      <c r="Z289" s="14"/>
      <c r="AA289" s="14"/>
      <c r="AB289" s="14"/>
      <c r="AC289" s="14"/>
      <c r="AD289" s="14"/>
      <c r="AE289" s="14"/>
      <c r="AF289" s="14"/>
      <c r="AG289" s="14"/>
      <c r="AH289" s="14"/>
      <c r="AI289" s="14"/>
      <c r="AJ289" s="14"/>
    </row>
    <row r="290" spans="1:36" ht="15.75" customHeight="1" x14ac:dyDescent="0.15">
      <c r="A290" s="14"/>
      <c r="B290" s="14"/>
      <c r="C290" s="14"/>
      <c r="D290" s="14"/>
      <c r="E290" s="14"/>
      <c r="F290" s="14"/>
      <c r="G290" s="14"/>
      <c r="H290" s="14"/>
      <c r="I290" s="14"/>
      <c r="J290" s="14"/>
      <c r="K290" s="14"/>
      <c r="L290" s="14"/>
      <c r="M290" s="14"/>
      <c r="N290" s="14"/>
      <c r="O290" s="14"/>
      <c r="P290" s="14"/>
      <c r="Q290" s="14"/>
      <c r="R290" s="14"/>
      <c r="S290" s="14"/>
      <c r="T290" s="14"/>
      <c r="U290" s="14"/>
      <c r="V290" s="14"/>
      <c r="W290" s="14"/>
      <c r="X290" s="14"/>
      <c r="Y290" s="14"/>
      <c r="Z290" s="14"/>
      <c r="AA290" s="14"/>
      <c r="AB290" s="14"/>
      <c r="AC290" s="14"/>
      <c r="AD290" s="14"/>
      <c r="AE290" s="14"/>
      <c r="AF290" s="14"/>
      <c r="AG290" s="14"/>
      <c r="AH290" s="14"/>
      <c r="AI290" s="14"/>
      <c r="AJ290" s="14"/>
    </row>
    <row r="291" spans="1:36" ht="15.75" customHeight="1" x14ac:dyDescent="0.15">
      <c r="A291" s="14"/>
      <c r="B291" s="14"/>
      <c r="C291" s="14"/>
      <c r="D291" s="14"/>
      <c r="E291" s="14"/>
      <c r="F291" s="14"/>
      <c r="G291" s="14"/>
      <c r="H291" s="14"/>
      <c r="I291" s="14"/>
      <c r="J291" s="14"/>
      <c r="K291" s="14"/>
      <c r="L291" s="14"/>
      <c r="M291" s="14"/>
      <c r="N291" s="14"/>
      <c r="O291" s="14"/>
      <c r="P291" s="14"/>
      <c r="Q291" s="14"/>
      <c r="R291" s="14"/>
      <c r="S291" s="14"/>
      <c r="T291" s="14"/>
      <c r="U291" s="14"/>
      <c r="V291" s="14"/>
      <c r="W291" s="14"/>
      <c r="X291" s="14"/>
      <c r="Y291" s="14"/>
      <c r="Z291" s="14"/>
      <c r="AA291" s="14"/>
      <c r="AB291" s="14"/>
      <c r="AC291" s="14"/>
      <c r="AD291" s="14"/>
      <c r="AE291" s="14"/>
      <c r="AF291" s="14"/>
      <c r="AG291" s="14"/>
      <c r="AH291" s="14"/>
      <c r="AI291" s="14"/>
      <c r="AJ291" s="14"/>
    </row>
    <row r="292" spans="1:36" ht="15.75" customHeight="1" x14ac:dyDescent="0.15">
      <c r="A292" s="14"/>
      <c r="B292" s="14"/>
      <c r="C292" s="14"/>
      <c r="D292" s="14"/>
      <c r="E292" s="14"/>
      <c r="F292" s="14"/>
      <c r="G292" s="14"/>
      <c r="H292" s="14"/>
      <c r="I292" s="14"/>
      <c r="J292" s="14"/>
      <c r="K292" s="14"/>
      <c r="L292" s="14"/>
      <c r="M292" s="14"/>
      <c r="N292" s="14"/>
      <c r="O292" s="14"/>
      <c r="P292" s="14"/>
      <c r="Q292" s="14"/>
      <c r="R292" s="14"/>
      <c r="S292" s="14"/>
      <c r="T292" s="14"/>
      <c r="U292" s="14"/>
      <c r="V292" s="14"/>
      <c r="W292" s="14"/>
      <c r="X292" s="14"/>
      <c r="Y292" s="14"/>
      <c r="Z292" s="14"/>
      <c r="AA292" s="14"/>
      <c r="AB292" s="14"/>
      <c r="AC292" s="14"/>
      <c r="AD292" s="14"/>
      <c r="AE292" s="14"/>
      <c r="AF292" s="14"/>
      <c r="AG292" s="14"/>
      <c r="AH292" s="14"/>
      <c r="AI292" s="14"/>
      <c r="AJ292" s="14"/>
    </row>
    <row r="293" spans="1:36" ht="15.75" customHeight="1" x14ac:dyDescent="0.15">
      <c r="A293" s="14"/>
      <c r="B293" s="14"/>
      <c r="C293" s="14"/>
      <c r="D293" s="14"/>
      <c r="E293" s="14"/>
      <c r="F293" s="14"/>
      <c r="G293" s="14"/>
      <c r="H293" s="14"/>
      <c r="I293" s="14"/>
      <c r="J293" s="14"/>
      <c r="K293" s="14"/>
      <c r="L293" s="14"/>
      <c r="M293" s="14"/>
      <c r="N293" s="14"/>
      <c r="O293" s="14"/>
      <c r="P293" s="14"/>
      <c r="Q293" s="14"/>
      <c r="R293" s="14"/>
      <c r="S293" s="14"/>
      <c r="T293" s="14"/>
      <c r="U293" s="14"/>
      <c r="V293" s="14"/>
      <c r="W293" s="14"/>
      <c r="X293" s="14"/>
      <c r="Y293" s="14"/>
      <c r="Z293" s="14"/>
      <c r="AA293" s="14"/>
      <c r="AB293" s="14"/>
      <c r="AC293" s="14"/>
      <c r="AD293" s="14"/>
      <c r="AE293" s="14"/>
      <c r="AF293" s="14"/>
      <c r="AG293" s="14"/>
      <c r="AH293" s="14"/>
      <c r="AI293" s="14"/>
      <c r="AJ293" s="14"/>
    </row>
    <row r="294" spans="1:36" ht="15.75" customHeight="1" x14ac:dyDescent="0.15">
      <c r="A294" s="14"/>
      <c r="B294" s="14"/>
      <c r="C294" s="14"/>
      <c r="D294" s="14"/>
      <c r="E294" s="14"/>
      <c r="F294" s="14"/>
      <c r="G294" s="14"/>
      <c r="H294" s="14"/>
      <c r="I294" s="14"/>
      <c r="J294" s="14"/>
      <c r="K294" s="14"/>
      <c r="L294" s="14"/>
      <c r="M294" s="14"/>
      <c r="N294" s="14"/>
      <c r="O294" s="14"/>
      <c r="P294" s="14"/>
      <c r="Q294" s="14"/>
      <c r="R294" s="14"/>
      <c r="S294" s="14"/>
      <c r="T294" s="14"/>
      <c r="U294" s="14"/>
      <c r="V294" s="14"/>
      <c r="W294" s="14"/>
      <c r="X294" s="14"/>
      <c r="Y294" s="14"/>
      <c r="Z294" s="14"/>
      <c r="AA294" s="14"/>
      <c r="AB294" s="14"/>
      <c r="AC294" s="14"/>
      <c r="AD294" s="14"/>
      <c r="AE294" s="14"/>
      <c r="AF294" s="14"/>
      <c r="AG294" s="14"/>
      <c r="AH294" s="14"/>
      <c r="AI294" s="14"/>
      <c r="AJ294" s="14"/>
    </row>
    <row r="295" spans="1:36" ht="15.75" customHeight="1" x14ac:dyDescent="0.15">
      <c r="A295" s="14"/>
      <c r="B295" s="14"/>
      <c r="C295" s="14"/>
      <c r="D295" s="14"/>
      <c r="E295" s="14"/>
      <c r="F295" s="14"/>
      <c r="G295" s="14"/>
      <c r="H295" s="14"/>
      <c r="I295" s="14"/>
      <c r="J295" s="14"/>
      <c r="K295" s="14"/>
      <c r="L295" s="14"/>
      <c r="M295" s="14"/>
      <c r="N295" s="14"/>
      <c r="O295" s="14"/>
      <c r="P295" s="14"/>
      <c r="Q295" s="14"/>
      <c r="R295" s="14"/>
      <c r="S295" s="14"/>
      <c r="T295" s="14"/>
      <c r="U295" s="14"/>
      <c r="V295" s="14"/>
      <c r="W295" s="14"/>
      <c r="X295" s="14"/>
      <c r="Y295" s="14"/>
      <c r="Z295" s="14"/>
      <c r="AA295" s="14"/>
      <c r="AB295" s="14"/>
      <c r="AC295" s="14"/>
      <c r="AD295" s="14"/>
      <c r="AE295" s="14"/>
      <c r="AF295" s="14"/>
      <c r="AG295" s="14"/>
      <c r="AH295" s="14"/>
      <c r="AI295" s="14"/>
      <c r="AJ295" s="14"/>
    </row>
    <row r="296" spans="1:36" ht="15.75" customHeight="1" x14ac:dyDescent="0.15">
      <c r="A296" s="14"/>
      <c r="B296" s="14"/>
      <c r="C296" s="14"/>
      <c r="D296" s="14"/>
      <c r="E296" s="14"/>
      <c r="F296" s="14"/>
      <c r="G296" s="14"/>
      <c r="H296" s="14"/>
      <c r="I296" s="14"/>
      <c r="J296" s="14"/>
      <c r="K296" s="14"/>
      <c r="L296" s="14"/>
      <c r="M296" s="14"/>
      <c r="N296" s="14"/>
      <c r="O296" s="14"/>
      <c r="P296" s="14"/>
      <c r="Q296" s="14"/>
      <c r="R296" s="14"/>
      <c r="S296" s="14"/>
      <c r="T296" s="14"/>
      <c r="U296" s="14"/>
      <c r="V296" s="14"/>
      <c r="W296" s="14"/>
      <c r="X296" s="14"/>
      <c r="Y296" s="14"/>
      <c r="Z296" s="14"/>
      <c r="AA296" s="14"/>
      <c r="AB296" s="14"/>
      <c r="AC296" s="14"/>
      <c r="AD296" s="14"/>
      <c r="AE296" s="14"/>
      <c r="AF296" s="14"/>
      <c r="AG296" s="14"/>
      <c r="AH296" s="14"/>
      <c r="AI296" s="14"/>
      <c r="AJ296" s="14"/>
    </row>
    <row r="297" spans="1:36" ht="15.75" customHeight="1" x14ac:dyDescent="0.15">
      <c r="A297" s="14"/>
      <c r="B297" s="14"/>
      <c r="C297" s="14"/>
      <c r="D297" s="14"/>
      <c r="E297" s="14"/>
      <c r="F297" s="14"/>
      <c r="G297" s="14"/>
      <c r="H297" s="14"/>
      <c r="I297" s="14"/>
      <c r="J297" s="14"/>
      <c r="K297" s="14"/>
      <c r="L297" s="14"/>
      <c r="M297" s="14"/>
      <c r="N297" s="14"/>
      <c r="O297" s="14"/>
      <c r="P297" s="14"/>
      <c r="Q297" s="14"/>
      <c r="R297" s="14"/>
      <c r="S297" s="14"/>
      <c r="T297" s="14"/>
      <c r="U297" s="14"/>
      <c r="V297" s="14"/>
      <c r="W297" s="14"/>
      <c r="X297" s="14"/>
      <c r="Y297" s="14"/>
      <c r="Z297" s="14"/>
      <c r="AA297" s="14"/>
      <c r="AB297" s="14"/>
      <c r="AC297" s="14"/>
      <c r="AD297" s="14"/>
      <c r="AE297" s="14"/>
      <c r="AF297" s="14"/>
      <c r="AG297" s="14"/>
      <c r="AH297" s="14"/>
      <c r="AI297" s="14"/>
      <c r="AJ297" s="14"/>
    </row>
    <row r="298" spans="1:36" ht="15.75" customHeight="1" x14ac:dyDescent="0.15">
      <c r="A298" s="14"/>
      <c r="B298" s="14"/>
      <c r="C298" s="14"/>
      <c r="D298" s="14"/>
      <c r="E298" s="14"/>
      <c r="F298" s="14"/>
      <c r="G298" s="14"/>
      <c r="H298" s="14"/>
      <c r="I298" s="14"/>
      <c r="J298" s="14"/>
      <c r="K298" s="14"/>
      <c r="L298" s="14"/>
      <c r="M298" s="14"/>
      <c r="N298" s="14"/>
      <c r="O298" s="14"/>
      <c r="P298" s="14"/>
      <c r="Q298" s="14"/>
      <c r="R298" s="14"/>
      <c r="S298" s="14"/>
      <c r="T298" s="14"/>
      <c r="U298" s="14"/>
      <c r="V298" s="14"/>
      <c r="W298" s="14"/>
      <c r="X298" s="14"/>
      <c r="Y298" s="14"/>
      <c r="Z298" s="14"/>
      <c r="AA298" s="14"/>
      <c r="AB298" s="14"/>
      <c r="AC298" s="14"/>
      <c r="AD298" s="14"/>
      <c r="AE298" s="14"/>
      <c r="AF298" s="14"/>
      <c r="AG298" s="14"/>
      <c r="AH298" s="14"/>
      <c r="AI298" s="14"/>
      <c r="AJ298" s="14"/>
    </row>
    <row r="299" spans="1:36" ht="15.75" customHeight="1" x14ac:dyDescent="0.15">
      <c r="A299" s="14"/>
      <c r="B299" s="14"/>
      <c r="C299" s="14"/>
      <c r="D299" s="14"/>
      <c r="E299" s="14"/>
      <c r="F299" s="14"/>
      <c r="G299" s="14"/>
      <c r="H299" s="14"/>
      <c r="I299" s="14"/>
      <c r="J299" s="14"/>
      <c r="K299" s="14"/>
      <c r="L299" s="14"/>
      <c r="M299" s="14"/>
      <c r="N299" s="14"/>
      <c r="O299" s="14"/>
      <c r="P299" s="14"/>
      <c r="Q299" s="14"/>
      <c r="R299" s="14"/>
      <c r="S299" s="14"/>
      <c r="T299" s="14"/>
      <c r="U299" s="14"/>
      <c r="V299" s="14"/>
      <c r="W299" s="14"/>
      <c r="X299" s="14"/>
      <c r="Y299" s="14"/>
      <c r="Z299" s="14"/>
      <c r="AA299" s="14"/>
      <c r="AB299" s="14"/>
      <c r="AC299" s="14"/>
      <c r="AD299" s="14"/>
      <c r="AE299" s="14"/>
      <c r="AF299" s="14"/>
      <c r="AG299" s="14"/>
      <c r="AH299" s="14"/>
      <c r="AI299" s="14"/>
      <c r="AJ299" s="14"/>
    </row>
    <row r="300" spans="1:36" ht="15.75" customHeight="1" x14ac:dyDescent="0.15">
      <c r="A300" s="14"/>
      <c r="B300" s="14"/>
      <c r="C300" s="14"/>
      <c r="D300" s="14"/>
      <c r="E300" s="14"/>
      <c r="F300" s="14"/>
      <c r="G300" s="14"/>
      <c r="H300" s="14"/>
      <c r="I300" s="14"/>
      <c r="J300" s="14"/>
      <c r="K300" s="14"/>
      <c r="L300" s="14"/>
      <c r="M300" s="14"/>
      <c r="N300" s="14"/>
      <c r="O300" s="14"/>
      <c r="P300" s="14"/>
      <c r="Q300" s="14"/>
      <c r="R300" s="14"/>
      <c r="S300" s="14"/>
      <c r="T300" s="14"/>
      <c r="U300" s="14"/>
      <c r="V300" s="14"/>
      <c r="W300" s="14"/>
      <c r="X300" s="14"/>
      <c r="Y300" s="14"/>
      <c r="Z300" s="14"/>
      <c r="AA300" s="14"/>
      <c r="AB300" s="14"/>
      <c r="AC300" s="14"/>
      <c r="AD300" s="14"/>
      <c r="AE300" s="14"/>
      <c r="AF300" s="14"/>
      <c r="AG300" s="14"/>
      <c r="AH300" s="14"/>
      <c r="AI300" s="14"/>
      <c r="AJ300" s="14"/>
    </row>
    <row r="301" spans="1:36" ht="15.75" customHeight="1" x14ac:dyDescent="0.15">
      <c r="A301" s="14"/>
      <c r="B301" s="14"/>
      <c r="C301" s="14"/>
      <c r="D301" s="14"/>
      <c r="E301" s="14"/>
      <c r="F301" s="14"/>
      <c r="G301" s="14"/>
      <c r="H301" s="14"/>
      <c r="I301" s="14"/>
      <c r="J301" s="14"/>
      <c r="K301" s="14"/>
      <c r="L301" s="14"/>
      <c r="M301" s="14"/>
      <c r="N301" s="14"/>
      <c r="O301" s="14"/>
      <c r="P301" s="14"/>
      <c r="Q301" s="14"/>
      <c r="R301" s="14"/>
      <c r="S301" s="14"/>
      <c r="T301" s="14"/>
      <c r="U301" s="14"/>
      <c r="V301" s="14"/>
      <c r="W301" s="14"/>
      <c r="X301" s="14"/>
      <c r="Y301" s="14"/>
      <c r="Z301" s="14"/>
      <c r="AA301" s="14"/>
      <c r="AB301" s="14"/>
      <c r="AC301" s="14"/>
      <c r="AD301" s="14"/>
      <c r="AE301" s="14"/>
      <c r="AF301" s="14"/>
      <c r="AG301" s="14"/>
      <c r="AH301" s="14"/>
      <c r="AI301" s="14"/>
      <c r="AJ301" s="14"/>
    </row>
    <row r="302" spans="1:36" ht="15.75" customHeight="1" x14ac:dyDescent="0.15">
      <c r="A302" s="14"/>
      <c r="B302" s="14"/>
      <c r="C302" s="14"/>
      <c r="D302" s="14"/>
      <c r="E302" s="14"/>
      <c r="F302" s="14"/>
      <c r="G302" s="14"/>
      <c r="H302" s="14"/>
      <c r="I302" s="14"/>
      <c r="J302" s="14"/>
      <c r="K302" s="14"/>
      <c r="L302" s="14"/>
      <c r="M302" s="14"/>
      <c r="N302" s="14"/>
      <c r="O302" s="14"/>
      <c r="P302" s="14"/>
      <c r="Q302" s="14"/>
      <c r="R302" s="14"/>
      <c r="S302" s="14"/>
      <c r="T302" s="14"/>
      <c r="U302" s="14"/>
      <c r="V302" s="14"/>
      <c r="W302" s="14"/>
      <c r="X302" s="14"/>
      <c r="Y302" s="14"/>
      <c r="Z302" s="14"/>
      <c r="AA302" s="14"/>
      <c r="AB302" s="14"/>
      <c r="AC302" s="14"/>
      <c r="AD302" s="14"/>
      <c r="AE302" s="14"/>
      <c r="AF302" s="14"/>
      <c r="AG302" s="14"/>
      <c r="AH302" s="14"/>
      <c r="AI302" s="14"/>
      <c r="AJ302" s="14"/>
    </row>
    <row r="303" spans="1:36" ht="15.75" customHeight="1" x14ac:dyDescent="0.15">
      <c r="A303" s="14"/>
      <c r="B303" s="14"/>
      <c r="C303" s="14"/>
      <c r="D303" s="14"/>
      <c r="E303" s="14"/>
      <c r="F303" s="14"/>
      <c r="G303" s="14"/>
      <c r="H303" s="14"/>
      <c r="I303" s="14"/>
      <c r="J303" s="14"/>
      <c r="K303" s="14"/>
      <c r="L303" s="14"/>
      <c r="M303" s="14"/>
      <c r="N303" s="14"/>
      <c r="O303" s="14"/>
      <c r="P303" s="14"/>
      <c r="Q303" s="14"/>
      <c r="R303" s="14"/>
      <c r="S303" s="14"/>
      <c r="T303" s="14"/>
      <c r="U303" s="14"/>
      <c r="V303" s="14"/>
      <c r="W303" s="14"/>
      <c r="X303" s="14"/>
      <c r="Y303" s="14"/>
      <c r="Z303" s="14"/>
      <c r="AA303" s="14"/>
      <c r="AB303" s="14"/>
      <c r="AC303" s="14"/>
      <c r="AD303" s="14"/>
      <c r="AE303" s="14"/>
      <c r="AF303" s="14"/>
      <c r="AG303" s="14"/>
      <c r="AH303" s="14"/>
      <c r="AI303" s="14"/>
      <c r="AJ303" s="14"/>
    </row>
    <row r="304" spans="1:36" ht="15.75" customHeight="1" x14ac:dyDescent="0.15">
      <c r="A304" s="14"/>
      <c r="B304" s="14"/>
      <c r="C304" s="14"/>
      <c r="D304" s="14"/>
      <c r="E304" s="14"/>
      <c r="F304" s="14"/>
      <c r="G304" s="14"/>
      <c r="H304" s="14"/>
      <c r="I304" s="14"/>
      <c r="J304" s="14"/>
      <c r="K304" s="14"/>
      <c r="L304" s="14"/>
      <c r="M304" s="14"/>
      <c r="N304" s="14"/>
      <c r="O304" s="14"/>
      <c r="P304" s="14"/>
      <c r="Q304" s="14"/>
      <c r="R304" s="14"/>
      <c r="S304" s="14"/>
      <c r="T304" s="14"/>
      <c r="U304" s="14"/>
      <c r="V304" s="14"/>
      <c r="W304" s="14"/>
      <c r="X304" s="14"/>
      <c r="Y304" s="14"/>
      <c r="Z304" s="14"/>
      <c r="AA304" s="14"/>
      <c r="AB304" s="14"/>
      <c r="AC304" s="14"/>
      <c r="AD304" s="14"/>
      <c r="AE304" s="14"/>
      <c r="AF304" s="14"/>
      <c r="AG304" s="14"/>
      <c r="AH304" s="14"/>
      <c r="AI304" s="14"/>
      <c r="AJ304" s="14"/>
    </row>
    <row r="305" spans="1:36" ht="15.75" customHeight="1" x14ac:dyDescent="0.15">
      <c r="A305" s="14"/>
      <c r="B305" s="14"/>
      <c r="C305" s="14"/>
      <c r="D305" s="14"/>
      <c r="E305" s="14"/>
      <c r="F305" s="14"/>
      <c r="G305" s="14"/>
      <c r="H305" s="14"/>
      <c r="I305" s="14"/>
      <c r="J305" s="14"/>
      <c r="K305" s="14"/>
      <c r="L305" s="14"/>
      <c r="M305" s="14"/>
      <c r="N305" s="14"/>
      <c r="O305" s="14"/>
      <c r="P305" s="14"/>
      <c r="Q305" s="14"/>
      <c r="R305" s="14"/>
      <c r="S305" s="14"/>
      <c r="T305" s="14"/>
      <c r="U305" s="14"/>
      <c r="V305" s="14"/>
      <c r="W305" s="14"/>
      <c r="X305" s="14"/>
      <c r="Y305" s="14"/>
      <c r="Z305" s="14"/>
      <c r="AA305" s="14"/>
      <c r="AB305" s="14"/>
      <c r="AC305" s="14"/>
      <c r="AD305" s="14"/>
      <c r="AE305" s="14"/>
      <c r="AF305" s="14"/>
      <c r="AG305" s="14"/>
      <c r="AH305" s="14"/>
      <c r="AI305" s="14"/>
      <c r="AJ305" s="14"/>
    </row>
    <row r="306" spans="1:36" ht="15.75" customHeight="1" x14ac:dyDescent="0.15">
      <c r="A306" s="14"/>
      <c r="B306" s="14"/>
      <c r="C306" s="14"/>
      <c r="D306" s="14"/>
      <c r="E306" s="14"/>
      <c r="F306" s="14"/>
      <c r="G306" s="14"/>
      <c r="H306" s="14"/>
      <c r="I306" s="14"/>
      <c r="J306" s="14"/>
      <c r="K306" s="14"/>
      <c r="L306" s="14"/>
      <c r="M306" s="14"/>
      <c r="N306" s="14"/>
      <c r="O306" s="14"/>
      <c r="P306" s="14"/>
      <c r="Q306" s="14"/>
      <c r="R306" s="14"/>
      <c r="S306" s="14"/>
      <c r="T306" s="14"/>
      <c r="U306" s="14"/>
      <c r="V306" s="14"/>
      <c r="W306" s="14"/>
      <c r="X306" s="14"/>
      <c r="Y306" s="14"/>
      <c r="Z306" s="14"/>
      <c r="AA306" s="14"/>
      <c r="AB306" s="14"/>
      <c r="AC306" s="14"/>
      <c r="AD306" s="14"/>
      <c r="AE306" s="14"/>
      <c r="AF306" s="14"/>
      <c r="AG306" s="14"/>
      <c r="AH306" s="14"/>
      <c r="AI306" s="14"/>
      <c r="AJ306" s="14"/>
    </row>
    <row r="307" spans="1:36" ht="15.75" customHeight="1" x14ac:dyDescent="0.15">
      <c r="A307" s="14"/>
      <c r="B307" s="14"/>
      <c r="C307" s="14"/>
      <c r="D307" s="14"/>
      <c r="E307" s="14"/>
      <c r="F307" s="14"/>
      <c r="G307" s="14"/>
      <c r="H307" s="14"/>
      <c r="I307" s="14"/>
      <c r="J307" s="14"/>
      <c r="K307" s="14"/>
      <c r="L307" s="14"/>
      <c r="M307" s="14"/>
      <c r="N307" s="14"/>
      <c r="O307" s="14"/>
      <c r="P307" s="14"/>
      <c r="Q307" s="14"/>
      <c r="R307" s="14"/>
      <c r="S307" s="14"/>
      <c r="T307" s="14"/>
      <c r="U307" s="14"/>
      <c r="V307" s="14"/>
      <c r="W307" s="14"/>
      <c r="X307" s="14"/>
      <c r="Y307" s="14"/>
      <c r="Z307" s="14"/>
      <c r="AA307" s="14"/>
      <c r="AB307" s="14"/>
      <c r="AC307" s="14"/>
      <c r="AD307" s="14"/>
      <c r="AE307" s="14"/>
      <c r="AF307" s="14"/>
      <c r="AG307" s="14"/>
      <c r="AH307" s="14"/>
      <c r="AI307" s="14"/>
      <c r="AJ307" s="14"/>
    </row>
    <row r="308" spans="1:36" ht="15.75" customHeight="1" x14ac:dyDescent="0.15">
      <c r="A308" s="14"/>
      <c r="B308" s="14"/>
      <c r="C308" s="14"/>
      <c r="D308" s="14"/>
      <c r="E308" s="14"/>
      <c r="F308" s="14"/>
      <c r="G308" s="14"/>
      <c r="H308" s="14"/>
      <c r="I308" s="14"/>
      <c r="J308" s="14"/>
      <c r="K308" s="14"/>
      <c r="L308" s="14"/>
      <c r="M308" s="14"/>
      <c r="N308" s="14"/>
      <c r="O308" s="14"/>
      <c r="P308" s="14"/>
      <c r="Q308" s="14"/>
      <c r="R308" s="14"/>
      <c r="S308" s="14"/>
      <c r="T308" s="14"/>
      <c r="U308" s="14"/>
      <c r="V308" s="14"/>
      <c r="W308" s="14"/>
      <c r="X308" s="14"/>
      <c r="Y308" s="14"/>
      <c r="Z308" s="14"/>
      <c r="AA308" s="14"/>
      <c r="AB308" s="14"/>
      <c r="AC308" s="14"/>
      <c r="AD308" s="14"/>
      <c r="AE308" s="14"/>
      <c r="AF308" s="14"/>
      <c r="AG308" s="14"/>
      <c r="AH308" s="14"/>
      <c r="AI308" s="14"/>
      <c r="AJ308" s="14"/>
    </row>
    <row r="309" spans="1:36" ht="15.75" customHeight="1" x14ac:dyDescent="0.15">
      <c r="A309" s="14"/>
      <c r="B309" s="14"/>
      <c r="C309" s="14"/>
      <c r="D309" s="14"/>
      <c r="E309" s="14"/>
      <c r="F309" s="14"/>
      <c r="G309" s="14"/>
      <c r="H309" s="14"/>
      <c r="I309" s="14"/>
      <c r="J309" s="14"/>
      <c r="K309" s="14"/>
      <c r="L309" s="14"/>
      <c r="M309" s="14"/>
      <c r="N309" s="14"/>
      <c r="O309" s="14"/>
      <c r="P309" s="14"/>
      <c r="Q309" s="14"/>
      <c r="R309" s="14"/>
      <c r="S309" s="14"/>
      <c r="T309" s="14"/>
      <c r="U309" s="14"/>
      <c r="V309" s="14"/>
      <c r="W309" s="14"/>
      <c r="X309" s="14"/>
      <c r="Y309" s="14"/>
      <c r="Z309" s="14"/>
      <c r="AA309" s="14"/>
      <c r="AB309" s="14"/>
      <c r="AC309" s="14"/>
      <c r="AD309" s="14"/>
      <c r="AE309" s="14"/>
      <c r="AF309" s="14"/>
      <c r="AG309" s="14"/>
      <c r="AH309" s="14"/>
      <c r="AI309" s="14"/>
      <c r="AJ309" s="14"/>
    </row>
    <row r="310" spans="1:36" ht="15.75" customHeight="1" x14ac:dyDescent="0.15">
      <c r="A310" s="14"/>
      <c r="B310" s="14"/>
      <c r="C310" s="14"/>
      <c r="D310" s="14"/>
      <c r="E310" s="14"/>
      <c r="F310" s="14"/>
      <c r="G310" s="14"/>
      <c r="H310" s="14"/>
      <c r="I310" s="14"/>
      <c r="J310" s="14"/>
      <c r="K310" s="14"/>
      <c r="L310" s="14"/>
      <c r="M310" s="14"/>
      <c r="N310" s="14"/>
      <c r="O310" s="14"/>
      <c r="P310" s="14"/>
      <c r="Q310" s="14"/>
      <c r="R310" s="14"/>
      <c r="S310" s="14"/>
      <c r="T310" s="14"/>
      <c r="U310" s="14"/>
      <c r="V310" s="14"/>
      <c r="W310" s="14"/>
      <c r="X310" s="14"/>
      <c r="Y310" s="14"/>
      <c r="Z310" s="14"/>
      <c r="AA310" s="14"/>
      <c r="AB310" s="14"/>
      <c r="AC310" s="14"/>
      <c r="AD310" s="14"/>
      <c r="AE310" s="14"/>
      <c r="AF310" s="14"/>
      <c r="AG310" s="14"/>
      <c r="AH310" s="14"/>
      <c r="AI310" s="14"/>
      <c r="AJ310" s="14"/>
    </row>
    <row r="311" spans="1:36" ht="15.75" customHeight="1" x14ac:dyDescent="0.15">
      <c r="A311" s="14"/>
      <c r="B311" s="14"/>
      <c r="C311" s="14"/>
      <c r="D311" s="14"/>
      <c r="E311" s="14"/>
      <c r="F311" s="14"/>
      <c r="G311" s="14"/>
      <c r="H311" s="14"/>
      <c r="I311" s="14"/>
      <c r="J311" s="14"/>
      <c r="K311" s="14"/>
      <c r="L311" s="14"/>
      <c r="M311" s="14"/>
      <c r="N311" s="14"/>
      <c r="O311" s="14"/>
      <c r="P311" s="14"/>
      <c r="Q311" s="14"/>
      <c r="R311" s="14"/>
      <c r="S311" s="14"/>
      <c r="T311" s="14"/>
      <c r="U311" s="14"/>
      <c r="V311" s="14"/>
      <c r="W311" s="14"/>
      <c r="X311" s="14"/>
      <c r="Y311" s="14"/>
      <c r="Z311" s="14"/>
      <c r="AA311" s="14"/>
      <c r="AB311" s="14"/>
      <c r="AC311" s="14"/>
      <c r="AD311" s="14"/>
      <c r="AE311" s="14"/>
      <c r="AF311" s="14"/>
      <c r="AG311" s="14"/>
      <c r="AH311" s="14"/>
      <c r="AI311" s="14"/>
      <c r="AJ311" s="14"/>
    </row>
    <row r="312" spans="1:36" ht="15.75" customHeight="1" x14ac:dyDescent="0.15">
      <c r="A312" s="14"/>
      <c r="B312" s="14"/>
      <c r="C312" s="14"/>
      <c r="D312" s="14"/>
      <c r="E312" s="14"/>
      <c r="F312" s="14"/>
      <c r="G312" s="14"/>
      <c r="H312" s="14"/>
      <c r="I312" s="14"/>
      <c r="J312" s="14"/>
      <c r="K312" s="14"/>
      <c r="L312" s="14"/>
      <c r="M312" s="14"/>
      <c r="N312" s="14"/>
      <c r="O312" s="14"/>
      <c r="P312" s="14"/>
      <c r="Q312" s="14"/>
      <c r="R312" s="14"/>
      <c r="S312" s="14"/>
      <c r="T312" s="14"/>
      <c r="U312" s="14"/>
      <c r="V312" s="14"/>
      <c r="W312" s="14"/>
      <c r="X312" s="14"/>
      <c r="Y312" s="14"/>
      <c r="Z312" s="14"/>
      <c r="AA312" s="14"/>
      <c r="AB312" s="14"/>
      <c r="AC312" s="14"/>
      <c r="AD312" s="14"/>
      <c r="AE312" s="14"/>
      <c r="AF312" s="14"/>
      <c r="AG312" s="14"/>
      <c r="AH312" s="14"/>
      <c r="AI312" s="14"/>
      <c r="AJ312" s="14"/>
    </row>
    <row r="313" spans="1:36" ht="15.75" customHeight="1" x14ac:dyDescent="0.15">
      <c r="A313" s="14"/>
      <c r="B313" s="14"/>
      <c r="C313" s="14"/>
      <c r="D313" s="14"/>
      <c r="E313" s="14"/>
      <c r="F313" s="14"/>
      <c r="G313" s="14"/>
      <c r="H313" s="14"/>
      <c r="I313" s="14"/>
      <c r="J313" s="14"/>
      <c r="K313" s="14"/>
      <c r="L313" s="14"/>
      <c r="M313" s="14"/>
      <c r="N313" s="14"/>
      <c r="O313" s="14"/>
      <c r="P313" s="14"/>
      <c r="Q313" s="14"/>
      <c r="R313" s="14"/>
      <c r="S313" s="14"/>
      <c r="T313" s="14"/>
      <c r="U313" s="14"/>
      <c r="V313" s="14"/>
      <c r="W313" s="14"/>
      <c r="X313" s="14"/>
      <c r="Y313" s="14"/>
      <c r="Z313" s="14"/>
      <c r="AA313" s="14"/>
      <c r="AB313" s="14"/>
      <c r="AC313" s="14"/>
      <c r="AD313" s="14"/>
      <c r="AE313" s="14"/>
      <c r="AF313" s="14"/>
      <c r="AG313" s="14"/>
      <c r="AH313" s="14"/>
      <c r="AI313" s="14"/>
      <c r="AJ313" s="14"/>
    </row>
    <row r="314" spans="1:36" ht="15.75" customHeight="1" x14ac:dyDescent="0.15">
      <c r="A314" s="14"/>
      <c r="B314" s="14"/>
      <c r="C314" s="14"/>
      <c r="D314" s="14"/>
      <c r="E314" s="14"/>
      <c r="F314" s="14"/>
      <c r="G314" s="14"/>
      <c r="H314" s="14"/>
      <c r="I314" s="14"/>
      <c r="J314" s="14"/>
      <c r="K314" s="14"/>
      <c r="L314" s="14"/>
      <c r="M314" s="14"/>
      <c r="N314" s="14"/>
      <c r="O314" s="14"/>
      <c r="P314" s="14"/>
      <c r="Q314" s="14"/>
      <c r="R314" s="14"/>
      <c r="S314" s="14"/>
      <c r="T314" s="14"/>
      <c r="U314" s="14"/>
      <c r="V314" s="14"/>
      <c r="W314" s="14"/>
      <c r="X314" s="14"/>
      <c r="Y314" s="14"/>
      <c r="Z314" s="14"/>
      <c r="AA314" s="14"/>
      <c r="AB314" s="14"/>
      <c r="AC314" s="14"/>
      <c r="AD314" s="14"/>
      <c r="AE314" s="14"/>
      <c r="AF314" s="14"/>
      <c r="AG314" s="14"/>
      <c r="AH314" s="14"/>
      <c r="AI314" s="14"/>
      <c r="AJ314" s="14"/>
    </row>
    <row r="315" spans="1:36" ht="15.75" customHeight="1" x14ac:dyDescent="0.15">
      <c r="A315" s="14"/>
      <c r="B315" s="14"/>
      <c r="C315" s="14"/>
      <c r="D315" s="14"/>
      <c r="E315" s="14"/>
      <c r="F315" s="14"/>
      <c r="G315" s="14"/>
      <c r="H315" s="14"/>
      <c r="I315" s="14"/>
      <c r="J315" s="14"/>
      <c r="K315" s="14"/>
      <c r="L315" s="14"/>
      <c r="M315" s="14"/>
      <c r="N315" s="14"/>
      <c r="O315" s="14"/>
      <c r="P315" s="14"/>
      <c r="Q315" s="14"/>
      <c r="R315" s="14"/>
      <c r="S315" s="14"/>
      <c r="T315" s="14"/>
      <c r="U315" s="14"/>
      <c r="V315" s="14"/>
      <c r="W315" s="14"/>
      <c r="X315" s="14"/>
      <c r="Y315" s="14"/>
      <c r="Z315" s="14"/>
      <c r="AA315" s="14"/>
      <c r="AB315" s="14"/>
      <c r="AC315" s="14"/>
      <c r="AD315" s="14"/>
      <c r="AE315" s="14"/>
      <c r="AF315" s="14"/>
      <c r="AG315" s="14"/>
      <c r="AH315" s="14"/>
      <c r="AI315" s="14"/>
      <c r="AJ315" s="14"/>
    </row>
    <row r="316" spans="1:36" ht="15.75" customHeight="1" x14ac:dyDescent="0.15">
      <c r="A316" s="14"/>
      <c r="B316" s="14"/>
      <c r="C316" s="14"/>
      <c r="D316" s="14"/>
      <c r="E316" s="14"/>
      <c r="F316" s="14"/>
      <c r="G316" s="14"/>
      <c r="H316" s="14"/>
      <c r="I316" s="14"/>
      <c r="J316" s="14"/>
      <c r="K316" s="14"/>
      <c r="L316" s="14"/>
      <c r="M316" s="14"/>
      <c r="N316" s="14"/>
      <c r="O316" s="14"/>
      <c r="P316" s="14"/>
      <c r="Q316" s="14"/>
      <c r="R316" s="14"/>
      <c r="S316" s="14"/>
      <c r="T316" s="14"/>
      <c r="U316" s="14"/>
      <c r="V316" s="14"/>
      <c r="W316" s="14"/>
      <c r="X316" s="14"/>
      <c r="Y316" s="14"/>
      <c r="Z316" s="14"/>
      <c r="AA316" s="14"/>
      <c r="AB316" s="14"/>
      <c r="AC316" s="14"/>
      <c r="AD316" s="14"/>
      <c r="AE316" s="14"/>
      <c r="AF316" s="14"/>
      <c r="AG316" s="14"/>
      <c r="AH316" s="14"/>
      <c r="AI316" s="14"/>
      <c r="AJ316" s="14"/>
    </row>
    <row r="317" spans="1:36" ht="15.75" customHeight="1" x14ac:dyDescent="0.15">
      <c r="A317" s="14"/>
      <c r="B317" s="14"/>
      <c r="C317" s="14"/>
      <c r="D317" s="14"/>
      <c r="E317" s="14"/>
      <c r="F317" s="14"/>
      <c r="G317" s="14"/>
      <c r="H317" s="14"/>
      <c r="I317" s="14"/>
      <c r="J317" s="14"/>
      <c r="K317" s="14"/>
      <c r="L317" s="14"/>
      <c r="M317" s="14"/>
      <c r="N317" s="14"/>
      <c r="O317" s="14"/>
      <c r="P317" s="14"/>
      <c r="Q317" s="14"/>
      <c r="R317" s="14"/>
      <c r="S317" s="14"/>
      <c r="T317" s="14"/>
      <c r="U317" s="14"/>
      <c r="V317" s="14"/>
      <c r="W317" s="14"/>
      <c r="X317" s="14"/>
      <c r="Y317" s="14"/>
      <c r="Z317" s="14"/>
      <c r="AA317" s="14"/>
      <c r="AB317" s="14"/>
      <c r="AC317" s="14"/>
      <c r="AD317" s="14"/>
      <c r="AE317" s="14"/>
      <c r="AF317" s="14"/>
      <c r="AG317" s="14"/>
      <c r="AH317" s="14"/>
      <c r="AI317" s="14"/>
      <c r="AJ317" s="14"/>
    </row>
    <row r="318" spans="1:36" ht="15.75" customHeight="1" x14ac:dyDescent="0.15">
      <c r="A318" s="14"/>
      <c r="B318" s="14"/>
      <c r="C318" s="14"/>
      <c r="D318" s="14"/>
      <c r="E318" s="14"/>
      <c r="F318" s="14"/>
      <c r="G318" s="14"/>
      <c r="H318" s="14"/>
      <c r="I318" s="14"/>
      <c r="J318" s="14"/>
      <c r="K318" s="14"/>
      <c r="L318" s="14"/>
      <c r="M318" s="14"/>
      <c r="N318" s="14"/>
      <c r="O318" s="14"/>
      <c r="P318" s="14"/>
      <c r="Q318" s="14"/>
      <c r="R318" s="14"/>
      <c r="S318" s="14"/>
      <c r="T318" s="14"/>
      <c r="U318" s="14"/>
      <c r="V318" s="14"/>
      <c r="W318" s="14"/>
      <c r="X318" s="14"/>
      <c r="Y318" s="14"/>
      <c r="Z318" s="14"/>
      <c r="AA318" s="14"/>
      <c r="AB318" s="14"/>
      <c r="AC318" s="14"/>
      <c r="AD318" s="14"/>
      <c r="AE318" s="14"/>
      <c r="AF318" s="14"/>
      <c r="AG318" s="14"/>
      <c r="AH318" s="14"/>
      <c r="AI318" s="14"/>
      <c r="AJ318" s="14"/>
    </row>
    <row r="319" spans="1:36" ht="15.75" customHeight="1" x14ac:dyDescent="0.15">
      <c r="A319" s="14"/>
      <c r="B319" s="14"/>
      <c r="C319" s="14"/>
      <c r="D319" s="14"/>
      <c r="E319" s="14"/>
      <c r="F319" s="14"/>
      <c r="G319" s="14"/>
      <c r="H319" s="14"/>
      <c r="I319" s="14"/>
      <c r="J319" s="14"/>
      <c r="K319" s="14"/>
      <c r="L319" s="14"/>
      <c r="M319" s="14"/>
      <c r="N319" s="14"/>
      <c r="O319" s="14"/>
      <c r="P319" s="14"/>
      <c r="Q319" s="14"/>
      <c r="R319" s="14"/>
      <c r="S319" s="14"/>
      <c r="T319" s="14"/>
      <c r="U319" s="14"/>
      <c r="V319" s="14"/>
      <c r="W319" s="14"/>
      <c r="X319" s="14"/>
      <c r="Y319" s="14"/>
      <c r="Z319" s="14"/>
      <c r="AA319" s="14"/>
      <c r="AB319" s="14"/>
      <c r="AC319" s="14"/>
      <c r="AD319" s="14"/>
      <c r="AE319" s="14"/>
      <c r="AF319" s="14"/>
      <c r="AG319" s="14"/>
      <c r="AH319" s="14"/>
      <c r="AI319" s="14"/>
      <c r="AJ319" s="14"/>
    </row>
    <row r="320" spans="1:36" ht="15.75" customHeight="1" x14ac:dyDescent="0.15">
      <c r="A320" s="14"/>
      <c r="B320" s="14"/>
      <c r="C320" s="14"/>
      <c r="D320" s="14"/>
      <c r="E320" s="14"/>
      <c r="F320" s="14"/>
      <c r="G320" s="14"/>
      <c r="H320" s="14"/>
      <c r="I320" s="14"/>
      <c r="J320" s="14"/>
      <c r="K320" s="14"/>
      <c r="L320" s="14"/>
      <c r="M320" s="14"/>
      <c r="N320" s="14"/>
      <c r="O320" s="14"/>
      <c r="P320" s="14"/>
      <c r="Q320" s="14"/>
      <c r="R320" s="14"/>
      <c r="S320" s="14"/>
      <c r="T320" s="14"/>
      <c r="U320" s="14"/>
      <c r="V320" s="14"/>
      <c r="W320" s="14"/>
      <c r="X320" s="14"/>
      <c r="Y320" s="14"/>
      <c r="Z320" s="14"/>
      <c r="AA320" s="14"/>
      <c r="AB320" s="14"/>
      <c r="AC320" s="14"/>
      <c r="AD320" s="14"/>
      <c r="AE320" s="14"/>
      <c r="AF320" s="14"/>
      <c r="AG320" s="14"/>
      <c r="AH320" s="14"/>
      <c r="AI320" s="14"/>
      <c r="AJ320" s="14"/>
    </row>
    <row r="321" spans="1:36" ht="15.75" customHeight="1" x14ac:dyDescent="0.15">
      <c r="A321" s="14"/>
      <c r="B321" s="14"/>
      <c r="C321" s="14"/>
      <c r="D321" s="14"/>
      <c r="E321" s="14"/>
      <c r="F321" s="14"/>
      <c r="G321" s="14"/>
      <c r="H321" s="14"/>
      <c r="I321" s="14"/>
      <c r="J321" s="14"/>
      <c r="K321" s="14"/>
      <c r="L321" s="14"/>
      <c r="M321" s="14"/>
      <c r="N321" s="14"/>
      <c r="O321" s="14"/>
      <c r="P321" s="14"/>
      <c r="Q321" s="14"/>
      <c r="R321" s="14"/>
      <c r="S321" s="14"/>
      <c r="T321" s="14"/>
      <c r="U321" s="14"/>
      <c r="V321" s="14"/>
      <c r="W321" s="14"/>
      <c r="X321" s="14"/>
      <c r="Y321" s="14"/>
      <c r="Z321" s="14"/>
      <c r="AA321" s="14"/>
      <c r="AB321" s="14"/>
      <c r="AC321" s="14"/>
      <c r="AD321" s="14"/>
      <c r="AE321" s="14"/>
      <c r="AF321" s="14"/>
      <c r="AG321" s="14"/>
      <c r="AH321" s="14"/>
      <c r="AI321" s="14"/>
      <c r="AJ321" s="14"/>
    </row>
    <row r="322" spans="1:36" ht="15.75" customHeight="1" x14ac:dyDescent="0.15">
      <c r="A322" s="14"/>
      <c r="B322" s="14"/>
      <c r="C322" s="14"/>
      <c r="D322" s="14"/>
      <c r="E322" s="14"/>
      <c r="F322" s="14"/>
      <c r="G322" s="14"/>
      <c r="H322" s="14"/>
      <c r="I322" s="14"/>
      <c r="J322" s="14"/>
      <c r="K322" s="14"/>
      <c r="L322" s="14"/>
      <c r="M322" s="14"/>
      <c r="N322" s="14"/>
      <c r="O322" s="14"/>
      <c r="P322" s="14"/>
      <c r="Q322" s="14"/>
      <c r="R322" s="14"/>
      <c r="S322" s="14"/>
      <c r="T322" s="14"/>
      <c r="U322" s="14"/>
      <c r="V322" s="14"/>
      <c r="W322" s="14"/>
      <c r="X322" s="14"/>
      <c r="Y322" s="14"/>
      <c r="Z322" s="14"/>
      <c r="AA322" s="14"/>
      <c r="AB322" s="14"/>
      <c r="AC322" s="14"/>
      <c r="AD322" s="14"/>
      <c r="AE322" s="14"/>
      <c r="AF322" s="14"/>
      <c r="AG322" s="14"/>
      <c r="AH322" s="14"/>
      <c r="AI322" s="14"/>
      <c r="AJ322" s="14"/>
    </row>
    <row r="323" spans="1:36" ht="15.75" customHeight="1" x14ac:dyDescent="0.15">
      <c r="A323" s="14"/>
      <c r="B323" s="14"/>
      <c r="C323" s="14"/>
      <c r="D323" s="14"/>
      <c r="E323" s="14"/>
      <c r="F323" s="14"/>
      <c r="G323" s="14"/>
      <c r="H323" s="14"/>
      <c r="I323" s="14"/>
      <c r="J323" s="14"/>
      <c r="K323" s="14"/>
      <c r="L323" s="14"/>
      <c r="M323" s="14"/>
      <c r="N323" s="14"/>
      <c r="O323" s="14"/>
      <c r="P323" s="14"/>
      <c r="Q323" s="14"/>
      <c r="R323" s="14"/>
      <c r="S323" s="14"/>
      <c r="T323" s="14"/>
      <c r="U323" s="14"/>
      <c r="V323" s="14"/>
      <c r="W323" s="14"/>
      <c r="X323" s="14"/>
      <c r="Y323" s="14"/>
      <c r="Z323" s="14"/>
      <c r="AA323" s="14"/>
      <c r="AB323" s="14"/>
      <c r="AC323" s="14"/>
      <c r="AD323" s="14"/>
      <c r="AE323" s="14"/>
      <c r="AF323" s="14"/>
      <c r="AG323" s="14"/>
      <c r="AH323" s="14"/>
      <c r="AI323" s="14"/>
      <c r="AJ323" s="14"/>
    </row>
    <row r="324" spans="1:36" ht="15.75" customHeight="1" x14ac:dyDescent="0.15">
      <c r="A324" s="14"/>
      <c r="B324" s="14"/>
      <c r="C324" s="14"/>
      <c r="D324" s="14"/>
      <c r="E324" s="14"/>
      <c r="F324" s="14"/>
      <c r="G324" s="14"/>
      <c r="H324" s="14"/>
      <c r="I324" s="14"/>
      <c r="J324" s="14"/>
      <c r="K324" s="14"/>
      <c r="L324" s="14"/>
      <c r="M324" s="14"/>
      <c r="N324" s="14"/>
      <c r="O324" s="14"/>
      <c r="P324" s="14"/>
      <c r="Q324" s="14"/>
      <c r="R324" s="14"/>
      <c r="S324" s="14"/>
      <c r="T324" s="14"/>
      <c r="U324" s="14"/>
      <c r="V324" s="14"/>
      <c r="W324" s="14"/>
      <c r="X324" s="14"/>
      <c r="Y324" s="14"/>
      <c r="Z324" s="14"/>
      <c r="AA324" s="14"/>
      <c r="AB324" s="14"/>
      <c r="AC324" s="14"/>
      <c r="AD324" s="14"/>
      <c r="AE324" s="14"/>
      <c r="AF324" s="14"/>
      <c r="AG324" s="14"/>
      <c r="AH324" s="14"/>
      <c r="AI324" s="14"/>
      <c r="AJ324" s="14"/>
    </row>
    <row r="325" spans="1:36" ht="15.75" customHeight="1" x14ac:dyDescent="0.15">
      <c r="A325" s="14"/>
      <c r="B325" s="14"/>
      <c r="C325" s="14"/>
      <c r="D325" s="14"/>
      <c r="E325" s="14"/>
      <c r="F325" s="14"/>
      <c r="G325" s="14"/>
      <c r="H325" s="14"/>
      <c r="I325" s="14"/>
      <c r="J325" s="14"/>
      <c r="K325" s="14"/>
      <c r="L325" s="14"/>
      <c r="M325" s="14"/>
      <c r="N325" s="14"/>
      <c r="O325" s="14"/>
      <c r="P325" s="14"/>
      <c r="Q325" s="14"/>
      <c r="R325" s="14"/>
      <c r="S325" s="14"/>
      <c r="T325" s="14"/>
      <c r="U325" s="14"/>
      <c r="V325" s="14"/>
      <c r="W325" s="14"/>
      <c r="X325" s="14"/>
      <c r="Y325" s="14"/>
      <c r="Z325" s="14"/>
      <c r="AA325" s="14"/>
      <c r="AB325" s="14"/>
      <c r="AC325" s="14"/>
      <c r="AD325" s="14"/>
      <c r="AE325" s="14"/>
      <c r="AF325" s="14"/>
      <c r="AG325" s="14"/>
      <c r="AH325" s="14"/>
      <c r="AI325" s="14"/>
      <c r="AJ325" s="14"/>
    </row>
    <row r="326" spans="1:36" ht="15.75" customHeight="1" x14ac:dyDescent="0.15">
      <c r="A326" s="14"/>
      <c r="B326" s="14"/>
      <c r="C326" s="14"/>
      <c r="D326" s="14"/>
      <c r="E326" s="14"/>
      <c r="F326" s="14"/>
      <c r="G326" s="14"/>
      <c r="H326" s="14"/>
      <c r="I326" s="14"/>
      <c r="J326" s="14"/>
      <c r="K326" s="14"/>
      <c r="L326" s="14"/>
      <c r="M326" s="14"/>
      <c r="N326" s="14"/>
      <c r="O326" s="14"/>
      <c r="P326" s="14"/>
      <c r="Q326" s="14"/>
      <c r="R326" s="14"/>
      <c r="S326" s="14"/>
      <c r="T326" s="14"/>
      <c r="U326" s="14"/>
      <c r="V326" s="14"/>
      <c r="W326" s="14"/>
      <c r="X326" s="14"/>
      <c r="Y326" s="14"/>
      <c r="Z326" s="14"/>
      <c r="AA326" s="14"/>
      <c r="AB326" s="14"/>
      <c r="AC326" s="14"/>
      <c r="AD326" s="14"/>
      <c r="AE326" s="14"/>
      <c r="AF326" s="14"/>
      <c r="AG326" s="14"/>
      <c r="AH326" s="14"/>
      <c r="AI326" s="14"/>
      <c r="AJ326" s="14"/>
    </row>
    <row r="327" spans="1:36" ht="15.75" customHeight="1" x14ac:dyDescent="0.15">
      <c r="A327" s="14"/>
      <c r="B327" s="14"/>
      <c r="C327" s="14"/>
      <c r="D327" s="14"/>
      <c r="E327" s="14"/>
      <c r="F327" s="14"/>
      <c r="G327" s="14"/>
      <c r="H327" s="14"/>
      <c r="I327" s="14"/>
      <c r="J327" s="14"/>
      <c r="K327" s="14"/>
      <c r="L327" s="14"/>
      <c r="M327" s="14"/>
      <c r="N327" s="14"/>
      <c r="O327" s="14"/>
      <c r="P327" s="14"/>
      <c r="Q327" s="14"/>
      <c r="R327" s="14"/>
      <c r="S327" s="14"/>
      <c r="T327" s="14"/>
      <c r="U327" s="14"/>
      <c r="V327" s="14"/>
      <c r="W327" s="14"/>
      <c r="X327" s="14"/>
      <c r="Y327" s="14"/>
      <c r="Z327" s="14"/>
      <c r="AA327" s="14"/>
      <c r="AB327" s="14"/>
      <c r="AC327" s="14"/>
      <c r="AD327" s="14"/>
      <c r="AE327" s="14"/>
      <c r="AF327" s="14"/>
      <c r="AG327" s="14"/>
      <c r="AH327" s="14"/>
      <c r="AI327" s="14"/>
      <c r="AJ327" s="14"/>
    </row>
    <row r="328" spans="1:36" ht="15.75" customHeight="1" x14ac:dyDescent="0.15">
      <c r="A328" s="14"/>
      <c r="B328" s="14"/>
      <c r="C328" s="14"/>
      <c r="D328" s="14"/>
      <c r="E328" s="14"/>
      <c r="F328" s="14"/>
      <c r="G328" s="14"/>
      <c r="H328" s="14"/>
      <c r="I328" s="14"/>
      <c r="J328" s="14"/>
      <c r="K328" s="14"/>
      <c r="L328" s="14"/>
      <c r="M328" s="14"/>
      <c r="N328" s="14"/>
      <c r="O328" s="14"/>
      <c r="P328" s="14"/>
      <c r="Q328" s="14"/>
      <c r="R328" s="14"/>
      <c r="S328" s="14"/>
      <c r="T328" s="14"/>
      <c r="U328" s="14"/>
      <c r="V328" s="14"/>
      <c r="W328" s="14"/>
      <c r="X328" s="14"/>
      <c r="Y328" s="14"/>
      <c r="Z328" s="14"/>
      <c r="AA328" s="14"/>
      <c r="AB328" s="14"/>
      <c r="AC328" s="14"/>
      <c r="AD328" s="14"/>
      <c r="AE328" s="14"/>
      <c r="AF328" s="14"/>
      <c r="AG328" s="14"/>
      <c r="AH328" s="14"/>
      <c r="AI328" s="14"/>
      <c r="AJ328" s="14"/>
    </row>
    <row r="329" spans="1:36" ht="15.75" customHeight="1" x14ac:dyDescent="0.15">
      <c r="A329" s="14"/>
      <c r="B329" s="14"/>
      <c r="C329" s="14"/>
      <c r="D329" s="14"/>
      <c r="E329" s="14"/>
      <c r="F329" s="14"/>
      <c r="G329" s="14"/>
      <c r="H329" s="14"/>
      <c r="I329" s="14"/>
      <c r="J329" s="14"/>
      <c r="K329" s="14"/>
      <c r="L329" s="14"/>
      <c r="M329" s="14"/>
      <c r="N329" s="14"/>
      <c r="O329" s="14"/>
      <c r="P329" s="14"/>
      <c r="Q329" s="14"/>
      <c r="R329" s="14"/>
      <c r="S329" s="14"/>
      <c r="T329" s="14"/>
      <c r="U329" s="14"/>
      <c r="V329" s="14"/>
      <c r="W329" s="14"/>
      <c r="X329" s="14"/>
      <c r="Y329" s="14"/>
      <c r="Z329" s="14"/>
      <c r="AA329" s="14"/>
      <c r="AB329" s="14"/>
      <c r="AC329" s="14"/>
      <c r="AD329" s="14"/>
      <c r="AE329" s="14"/>
      <c r="AF329" s="14"/>
      <c r="AG329" s="14"/>
      <c r="AH329" s="14"/>
      <c r="AI329" s="14"/>
      <c r="AJ329" s="14"/>
    </row>
    <row r="330" spans="1:36" ht="15.75" customHeight="1" x14ac:dyDescent="0.15">
      <c r="A330" s="14"/>
      <c r="B330" s="14"/>
      <c r="C330" s="14"/>
      <c r="D330" s="14"/>
      <c r="E330" s="14"/>
      <c r="F330" s="14"/>
      <c r="G330" s="14"/>
      <c r="H330" s="14"/>
      <c r="I330" s="14"/>
      <c r="J330" s="14"/>
      <c r="K330" s="14"/>
      <c r="L330" s="14"/>
      <c r="M330" s="14"/>
      <c r="N330" s="14"/>
      <c r="O330" s="14"/>
      <c r="P330" s="14"/>
      <c r="Q330" s="14"/>
      <c r="R330" s="14"/>
      <c r="S330" s="14"/>
      <c r="T330" s="14"/>
      <c r="U330" s="14"/>
      <c r="V330" s="14"/>
      <c r="W330" s="14"/>
      <c r="X330" s="14"/>
      <c r="Y330" s="14"/>
      <c r="Z330" s="14"/>
      <c r="AA330" s="14"/>
      <c r="AB330" s="14"/>
      <c r="AC330" s="14"/>
      <c r="AD330" s="14"/>
      <c r="AE330" s="14"/>
      <c r="AF330" s="14"/>
      <c r="AG330" s="14"/>
      <c r="AH330" s="14"/>
      <c r="AI330" s="14"/>
      <c r="AJ330" s="14"/>
    </row>
    <row r="331" spans="1:36" ht="15.75" customHeight="1" x14ac:dyDescent="0.15">
      <c r="A331" s="14"/>
      <c r="B331" s="14"/>
      <c r="C331" s="14"/>
      <c r="D331" s="14"/>
      <c r="E331" s="14"/>
      <c r="F331" s="14"/>
      <c r="G331" s="14"/>
      <c r="H331" s="14"/>
      <c r="I331" s="14"/>
      <c r="J331" s="14"/>
      <c r="K331" s="14"/>
      <c r="L331" s="14"/>
      <c r="M331" s="14"/>
      <c r="N331" s="14"/>
      <c r="O331" s="14"/>
      <c r="P331" s="14"/>
      <c r="Q331" s="14"/>
      <c r="R331" s="14"/>
      <c r="S331" s="14"/>
      <c r="T331" s="14"/>
      <c r="U331" s="14"/>
      <c r="V331" s="14"/>
      <c r="W331" s="14"/>
      <c r="X331" s="14"/>
      <c r="Y331" s="14"/>
      <c r="Z331" s="14"/>
      <c r="AA331" s="14"/>
      <c r="AB331" s="14"/>
      <c r="AC331" s="14"/>
      <c r="AD331" s="14"/>
      <c r="AE331" s="14"/>
      <c r="AF331" s="14"/>
      <c r="AG331" s="14"/>
      <c r="AH331" s="14"/>
      <c r="AI331" s="14"/>
      <c r="AJ331" s="14"/>
    </row>
    <row r="332" spans="1:36" ht="15.75" customHeight="1" x14ac:dyDescent="0.15">
      <c r="A332" s="14"/>
      <c r="B332" s="14"/>
      <c r="C332" s="14"/>
      <c r="D332" s="14"/>
      <c r="E332" s="14"/>
      <c r="F332" s="14"/>
      <c r="G332" s="14"/>
      <c r="H332" s="14"/>
      <c r="I332" s="14"/>
      <c r="J332" s="14"/>
      <c r="K332" s="14"/>
      <c r="L332" s="14"/>
      <c r="M332" s="14"/>
      <c r="N332" s="14"/>
      <c r="O332" s="14"/>
      <c r="P332" s="14"/>
      <c r="Q332" s="14"/>
      <c r="R332" s="14"/>
      <c r="S332" s="14"/>
      <c r="T332" s="14"/>
      <c r="U332" s="14"/>
      <c r="V332" s="14"/>
      <c r="W332" s="14"/>
      <c r="X332" s="14"/>
      <c r="Y332" s="14"/>
      <c r="Z332" s="14"/>
      <c r="AA332" s="14"/>
      <c r="AB332" s="14"/>
      <c r="AC332" s="14"/>
      <c r="AD332" s="14"/>
      <c r="AE332" s="14"/>
      <c r="AF332" s="14"/>
      <c r="AG332" s="14"/>
      <c r="AH332" s="14"/>
      <c r="AI332" s="14"/>
      <c r="AJ332" s="14"/>
    </row>
    <row r="333" spans="1:36" ht="15.75" customHeight="1" x14ac:dyDescent="0.15">
      <c r="A333" s="14"/>
      <c r="B333" s="14"/>
      <c r="C333" s="14"/>
      <c r="D333" s="14"/>
      <c r="E333" s="14"/>
      <c r="F333" s="14"/>
      <c r="G333" s="14"/>
      <c r="H333" s="14"/>
      <c r="I333" s="14"/>
      <c r="J333" s="14"/>
      <c r="K333" s="14"/>
      <c r="L333" s="14"/>
      <c r="M333" s="14"/>
      <c r="N333" s="14"/>
      <c r="O333" s="14"/>
      <c r="P333" s="14"/>
      <c r="Q333" s="14"/>
      <c r="R333" s="14"/>
      <c r="S333" s="14"/>
      <c r="T333" s="14"/>
      <c r="U333" s="14"/>
      <c r="V333" s="14"/>
      <c r="W333" s="14"/>
      <c r="X333" s="14"/>
      <c r="Y333" s="14"/>
      <c r="Z333" s="14"/>
      <c r="AA333" s="14"/>
      <c r="AB333" s="14"/>
      <c r="AC333" s="14"/>
      <c r="AD333" s="14"/>
      <c r="AE333" s="14"/>
      <c r="AF333" s="14"/>
      <c r="AG333" s="14"/>
      <c r="AH333" s="14"/>
      <c r="AI333" s="14"/>
      <c r="AJ333" s="14"/>
    </row>
    <row r="334" spans="1:36" ht="15.75" customHeight="1" x14ac:dyDescent="0.15">
      <c r="A334" s="14"/>
      <c r="B334" s="14"/>
      <c r="C334" s="14"/>
      <c r="D334" s="14"/>
      <c r="E334" s="14"/>
      <c r="F334" s="14"/>
      <c r="G334" s="14"/>
      <c r="H334" s="14"/>
      <c r="I334" s="14"/>
      <c r="J334" s="14"/>
      <c r="K334" s="14"/>
      <c r="L334" s="14"/>
      <c r="M334" s="14"/>
      <c r="N334" s="14"/>
      <c r="O334" s="14"/>
      <c r="P334" s="14"/>
      <c r="Q334" s="14"/>
      <c r="R334" s="14"/>
      <c r="S334" s="14"/>
      <c r="T334" s="14"/>
      <c r="U334" s="14"/>
      <c r="V334" s="14"/>
      <c r="W334" s="14"/>
      <c r="X334" s="14"/>
      <c r="Y334" s="14"/>
      <c r="Z334" s="14"/>
      <c r="AA334" s="14"/>
      <c r="AB334" s="14"/>
      <c r="AC334" s="14"/>
      <c r="AD334" s="14"/>
      <c r="AE334" s="14"/>
      <c r="AF334" s="14"/>
      <c r="AG334" s="14"/>
      <c r="AH334" s="14"/>
      <c r="AI334" s="14"/>
      <c r="AJ334" s="14"/>
    </row>
    <row r="335" spans="1:36" ht="15.75" customHeight="1" x14ac:dyDescent="0.15">
      <c r="A335" s="14"/>
      <c r="B335" s="14"/>
      <c r="C335" s="14"/>
      <c r="D335" s="14"/>
      <c r="E335" s="14"/>
      <c r="F335" s="14"/>
      <c r="G335" s="14"/>
      <c r="H335" s="14"/>
      <c r="I335" s="14"/>
      <c r="J335" s="14"/>
      <c r="K335" s="14"/>
      <c r="L335" s="14"/>
      <c r="M335" s="14"/>
      <c r="N335" s="14"/>
      <c r="O335" s="14"/>
      <c r="P335" s="14"/>
      <c r="Q335" s="14"/>
      <c r="R335" s="14"/>
      <c r="S335" s="14"/>
      <c r="T335" s="14"/>
      <c r="U335" s="14"/>
      <c r="V335" s="14"/>
      <c r="W335" s="14"/>
      <c r="X335" s="14"/>
      <c r="Y335" s="14"/>
      <c r="Z335" s="14"/>
      <c r="AA335" s="14"/>
      <c r="AB335" s="14"/>
      <c r="AC335" s="14"/>
      <c r="AD335" s="14"/>
      <c r="AE335" s="14"/>
      <c r="AF335" s="14"/>
      <c r="AG335" s="14"/>
      <c r="AH335" s="14"/>
      <c r="AI335" s="14"/>
      <c r="AJ335" s="14"/>
    </row>
    <row r="336" spans="1:36" ht="15.75" customHeight="1" x14ac:dyDescent="0.15">
      <c r="A336" s="14"/>
      <c r="B336" s="14"/>
      <c r="C336" s="14"/>
      <c r="D336" s="14"/>
      <c r="E336" s="14"/>
      <c r="F336" s="14"/>
      <c r="G336" s="14"/>
      <c r="H336" s="14"/>
      <c r="I336" s="14"/>
      <c r="J336" s="14"/>
      <c r="K336" s="14"/>
      <c r="L336" s="14"/>
      <c r="M336" s="14"/>
      <c r="N336" s="14"/>
      <c r="O336" s="14"/>
      <c r="P336" s="14"/>
      <c r="Q336" s="14"/>
      <c r="R336" s="14"/>
      <c r="S336" s="14"/>
      <c r="T336" s="14"/>
      <c r="U336" s="14"/>
      <c r="V336" s="14"/>
      <c r="W336" s="14"/>
      <c r="X336" s="14"/>
      <c r="Y336" s="14"/>
      <c r="Z336" s="14"/>
      <c r="AA336" s="14"/>
      <c r="AB336" s="14"/>
      <c r="AC336" s="14"/>
      <c r="AD336" s="14"/>
      <c r="AE336" s="14"/>
      <c r="AF336" s="14"/>
      <c r="AG336" s="14"/>
      <c r="AH336" s="14"/>
      <c r="AI336" s="14"/>
      <c r="AJ336" s="14"/>
    </row>
    <row r="337" spans="1:36" ht="15.75" customHeight="1" x14ac:dyDescent="0.15">
      <c r="A337" s="14"/>
      <c r="B337" s="14"/>
      <c r="C337" s="14"/>
      <c r="D337" s="14"/>
      <c r="E337" s="14"/>
      <c r="F337" s="14"/>
      <c r="G337" s="14"/>
      <c r="H337" s="14"/>
      <c r="I337" s="14"/>
      <c r="J337" s="14"/>
      <c r="K337" s="14"/>
      <c r="L337" s="14"/>
      <c r="M337" s="14"/>
      <c r="N337" s="14"/>
      <c r="O337" s="14"/>
      <c r="P337" s="14"/>
      <c r="Q337" s="14"/>
      <c r="R337" s="14"/>
      <c r="S337" s="14"/>
      <c r="T337" s="14"/>
      <c r="U337" s="14"/>
      <c r="V337" s="14"/>
      <c r="W337" s="14"/>
      <c r="X337" s="14"/>
      <c r="Y337" s="14"/>
      <c r="Z337" s="14"/>
      <c r="AA337" s="14"/>
      <c r="AB337" s="14"/>
      <c r="AC337" s="14"/>
      <c r="AD337" s="14"/>
      <c r="AE337" s="14"/>
      <c r="AF337" s="14"/>
      <c r="AG337" s="14"/>
      <c r="AH337" s="14"/>
      <c r="AI337" s="14"/>
      <c r="AJ337" s="14"/>
    </row>
    <row r="338" spans="1:36" ht="15.75" customHeight="1" x14ac:dyDescent="0.15">
      <c r="A338" s="14"/>
      <c r="B338" s="14"/>
      <c r="C338" s="14"/>
      <c r="D338" s="14"/>
      <c r="E338" s="14"/>
      <c r="F338" s="14"/>
      <c r="G338" s="14"/>
      <c r="H338" s="14"/>
      <c r="I338" s="14"/>
      <c r="J338" s="14"/>
      <c r="K338" s="14"/>
      <c r="L338" s="14"/>
      <c r="M338" s="14"/>
      <c r="N338" s="14"/>
      <c r="O338" s="14"/>
      <c r="P338" s="14"/>
      <c r="Q338" s="14"/>
      <c r="R338" s="14"/>
      <c r="S338" s="14"/>
      <c r="T338" s="14"/>
      <c r="U338" s="14"/>
      <c r="V338" s="14"/>
      <c r="W338" s="14"/>
      <c r="X338" s="14"/>
      <c r="Y338" s="14"/>
      <c r="Z338" s="14"/>
      <c r="AA338" s="14"/>
      <c r="AB338" s="14"/>
      <c r="AC338" s="14"/>
      <c r="AD338" s="14"/>
      <c r="AE338" s="14"/>
      <c r="AF338" s="14"/>
      <c r="AG338" s="14"/>
      <c r="AH338" s="14"/>
      <c r="AI338" s="14"/>
      <c r="AJ338" s="14"/>
    </row>
    <row r="339" spans="1:36" ht="15.75" customHeight="1" x14ac:dyDescent="0.15">
      <c r="A339" s="14"/>
      <c r="B339" s="14"/>
      <c r="C339" s="14"/>
      <c r="D339" s="14"/>
      <c r="E339" s="14"/>
      <c r="F339" s="14"/>
      <c r="G339" s="14"/>
      <c r="H339" s="14"/>
      <c r="I339" s="14"/>
      <c r="J339" s="14"/>
      <c r="K339" s="14"/>
      <c r="L339" s="14"/>
      <c r="M339" s="14"/>
      <c r="N339" s="14"/>
      <c r="O339" s="14"/>
      <c r="P339" s="14"/>
      <c r="Q339" s="14"/>
      <c r="R339" s="14"/>
      <c r="S339" s="14"/>
      <c r="T339" s="14"/>
      <c r="U339" s="14"/>
      <c r="V339" s="14"/>
      <c r="W339" s="14"/>
      <c r="X339" s="14"/>
      <c r="Y339" s="14"/>
      <c r="Z339" s="14"/>
      <c r="AA339" s="14"/>
      <c r="AB339" s="14"/>
      <c r="AC339" s="14"/>
      <c r="AD339" s="14"/>
      <c r="AE339" s="14"/>
      <c r="AF339" s="14"/>
      <c r="AG339" s="14"/>
      <c r="AH339" s="14"/>
      <c r="AI339" s="14"/>
      <c r="AJ339" s="14"/>
    </row>
    <row r="340" spans="1:36" ht="15.75" customHeight="1" x14ac:dyDescent="0.15">
      <c r="A340" s="14"/>
      <c r="B340" s="14"/>
      <c r="C340" s="14"/>
      <c r="D340" s="14"/>
      <c r="E340" s="14"/>
      <c r="F340" s="14"/>
      <c r="G340" s="14"/>
      <c r="H340" s="14"/>
      <c r="I340" s="14"/>
      <c r="J340" s="14"/>
      <c r="K340" s="14"/>
      <c r="L340" s="14"/>
      <c r="M340" s="14"/>
      <c r="N340" s="14"/>
      <c r="O340" s="14"/>
      <c r="P340" s="14"/>
      <c r="Q340" s="14"/>
      <c r="R340" s="14"/>
      <c r="S340" s="14"/>
      <c r="T340" s="14"/>
      <c r="U340" s="14"/>
      <c r="V340" s="14"/>
      <c r="W340" s="14"/>
      <c r="X340" s="14"/>
      <c r="Y340" s="14"/>
      <c r="Z340" s="14"/>
      <c r="AA340" s="14"/>
      <c r="AB340" s="14"/>
      <c r="AC340" s="14"/>
      <c r="AD340" s="14"/>
      <c r="AE340" s="14"/>
      <c r="AF340" s="14"/>
      <c r="AG340" s="14"/>
      <c r="AH340" s="14"/>
      <c r="AI340" s="14"/>
      <c r="AJ340" s="14"/>
    </row>
    <row r="341" spans="1:36" ht="15.75" customHeight="1" x14ac:dyDescent="0.15">
      <c r="A341" s="14"/>
      <c r="B341" s="14"/>
      <c r="C341" s="14"/>
      <c r="D341" s="14"/>
      <c r="E341" s="14"/>
      <c r="F341" s="14"/>
      <c r="G341" s="14"/>
      <c r="H341" s="14"/>
      <c r="I341" s="14"/>
      <c r="J341" s="14"/>
      <c r="K341" s="14"/>
      <c r="L341" s="14"/>
      <c r="M341" s="14"/>
      <c r="N341" s="14"/>
      <c r="O341" s="14"/>
      <c r="P341" s="14"/>
      <c r="Q341" s="14"/>
      <c r="R341" s="14"/>
      <c r="S341" s="14"/>
      <c r="T341" s="14"/>
      <c r="U341" s="14"/>
      <c r="V341" s="14"/>
      <c r="W341" s="14"/>
      <c r="X341" s="14"/>
      <c r="Y341" s="14"/>
      <c r="Z341" s="14"/>
      <c r="AA341" s="14"/>
      <c r="AB341" s="14"/>
      <c r="AC341" s="14"/>
      <c r="AD341" s="14"/>
      <c r="AE341" s="14"/>
      <c r="AF341" s="14"/>
      <c r="AG341" s="14"/>
      <c r="AH341" s="14"/>
      <c r="AI341" s="14"/>
      <c r="AJ341" s="14"/>
    </row>
    <row r="342" spans="1:36" ht="15.75" customHeight="1" x14ac:dyDescent="0.15">
      <c r="A342" s="14"/>
      <c r="B342" s="14"/>
      <c r="C342" s="14"/>
      <c r="D342" s="14"/>
      <c r="E342" s="14"/>
      <c r="F342" s="14"/>
      <c r="G342" s="14"/>
      <c r="H342" s="14"/>
      <c r="I342" s="14"/>
      <c r="J342" s="14"/>
      <c r="K342" s="14"/>
      <c r="L342" s="14"/>
      <c r="M342" s="14"/>
      <c r="N342" s="14"/>
      <c r="O342" s="14"/>
      <c r="P342" s="14"/>
      <c r="Q342" s="14"/>
      <c r="R342" s="14"/>
      <c r="S342" s="14"/>
      <c r="T342" s="14"/>
      <c r="U342" s="14"/>
      <c r="V342" s="14"/>
      <c r="W342" s="14"/>
      <c r="X342" s="14"/>
      <c r="Y342" s="14"/>
      <c r="Z342" s="14"/>
      <c r="AA342" s="14"/>
      <c r="AB342" s="14"/>
      <c r="AC342" s="14"/>
      <c r="AD342" s="14"/>
      <c r="AE342" s="14"/>
      <c r="AF342" s="14"/>
      <c r="AG342" s="14"/>
      <c r="AH342" s="14"/>
      <c r="AI342" s="14"/>
      <c r="AJ342" s="14"/>
    </row>
    <row r="343" spans="1:36" ht="15.75" customHeight="1" x14ac:dyDescent="0.15">
      <c r="A343" s="14"/>
      <c r="B343" s="14"/>
      <c r="C343" s="14"/>
      <c r="D343" s="14"/>
      <c r="E343" s="14"/>
      <c r="F343" s="14"/>
      <c r="G343" s="14"/>
      <c r="H343" s="14"/>
      <c r="I343" s="14"/>
      <c r="J343" s="14"/>
      <c r="K343" s="14"/>
      <c r="L343" s="14"/>
      <c r="M343" s="14"/>
      <c r="N343" s="14"/>
      <c r="O343" s="14"/>
      <c r="P343" s="14"/>
      <c r="Q343" s="14"/>
      <c r="R343" s="14"/>
      <c r="S343" s="14"/>
      <c r="T343" s="14"/>
      <c r="U343" s="14"/>
      <c r="V343" s="14"/>
      <c r="W343" s="14"/>
      <c r="X343" s="14"/>
      <c r="Y343" s="14"/>
      <c r="Z343" s="14"/>
      <c r="AA343" s="14"/>
      <c r="AB343" s="14"/>
      <c r="AC343" s="14"/>
      <c r="AD343" s="14"/>
      <c r="AE343" s="14"/>
      <c r="AF343" s="14"/>
      <c r="AG343" s="14"/>
      <c r="AH343" s="14"/>
      <c r="AI343" s="14"/>
      <c r="AJ343" s="14"/>
    </row>
    <row r="344" spans="1:36" ht="15.75" customHeight="1" x14ac:dyDescent="0.15">
      <c r="A344" s="14"/>
      <c r="B344" s="14"/>
      <c r="C344" s="14"/>
      <c r="D344" s="14"/>
      <c r="E344" s="14"/>
      <c r="F344" s="14"/>
      <c r="G344" s="14"/>
      <c r="H344" s="14"/>
      <c r="I344" s="14"/>
      <c r="J344" s="14"/>
      <c r="K344" s="14"/>
      <c r="L344" s="14"/>
      <c r="M344" s="14"/>
      <c r="N344" s="14"/>
      <c r="O344" s="14"/>
      <c r="P344" s="14"/>
      <c r="Q344" s="14"/>
      <c r="R344" s="14"/>
      <c r="S344" s="14"/>
      <c r="T344" s="14"/>
      <c r="U344" s="14"/>
      <c r="V344" s="14"/>
      <c r="W344" s="14"/>
      <c r="X344" s="14"/>
      <c r="Y344" s="14"/>
      <c r="Z344" s="14"/>
      <c r="AA344" s="14"/>
      <c r="AB344" s="14"/>
      <c r="AC344" s="14"/>
      <c r="AD344" s="14"/>
      <c r="AE344" s="14"/>
      <c r="AF344" s="14"/>
      <c r="AG344" s="14"/>
      <c r="AH344" s="14"/>
      <c r="AI344" s="14"/>
      <c r="AJ344" s="14"/>
    </row>
    <row r="345" spans="1:36" ht="15.75" customHeight="1" x14ac:dyDescent="0.15">
      <c r="A345" s="14"/>
      <c r="B345" s="14"/>
      <c r="C345" s="14"/>
      <c r="D345" s="14"/>
      <c r="E345" s="14"/>
      <c r="F345" s="14"/>
      <c r="G345" s="14"/>
      <c r="H345" s="14"/>
      <c r="I345" s="14"/>
      <c r="J345" s="14"/>
      <c r="K345" s="14"/>
      <c r="L345" s="14"/>
      <c r="M345" s="14"/>
      <c r="N345" s="14"/>
      <c r="O345" s="14"/>
      <c r="P345" s="14"/>
      <c r="Q345" s="14"/>
      <c r="R345" s="14"/>
      <c r="S345" s="14"/>
      <c r="T345" s="14"/>
      <c r="U345" s="14"/>
      <c r="V345" s="14"/>
      <c r="W345" s="14"/>
      <c r="X345" s="14"/>
      <c r="Y345" s="14"/>
      <c r="Z345" s="14"/>
      <c r="AA345" s="14"/>
      <c r="AB345" s="14"/>
      <c r="AC345" s="14"/>
      <c r="AD345" s="14"/>
      <c r="AE345" s="14"/>
      <c r="AF345" s="14"/>
      <c r="AG345" s="14"/>
      <c r="AH345" s="14"/>
      <c r="AI345" s="14"/>
      <c r="AJ345" s="14"/>
    </row>
    <row r="346" spans="1:36" ht="15.75" customHeight="1" x14ac:dyDescent="0.15">
      <c r="A346" s="14"/>
      <c r="B346" s="14"/>
      <c r="C346" s="14"/>
      <c r="D346" s="14"/>
      <c r="E346" s="14"/>
      <c r="F346" s="14"/>
      <c r="G346" s="14"/>
      <c r="H346" s="14"/>
      <c r="I346" s="14"/>
      <c r="J346" s="14"/>
      <c r="K346" s="14"/>
      <c r="L346" s="14"/>
      <c r="M346" s="14"/>
      <c r="N346" s="14"/>
      <c r="O346" s="14"/>
      <c r="P346" s="14"/>
      <c r="Q346" s="14"/>
      <c r="R346" s="14"/>
      <c r="S346" s="14"/>
      <c r="T346" s="14"/>
      <c r="U346" s="14"/>
      <c r="V346" s="14"/>
      <c r="W346" s="14"/>
      <c r="X346" s="14"/>
      <c r="Y346" s="14"/>
      <c r="Z346" s="14"/>
      <c r="AA346" s="14"/>
      <c r="AB346" s="14"/>
      <c r="AC346" s="14"/>
      <c r="AD346" s="14"/>
      <c r="AE346" s="14"/>
      <c r="AF346" s="14"/>
      <c r="AG346" s="14"/>
      <c r="AH346" s="14"/>
      <c r="AI346" s="14"/>
      <c r="AJ346" s="14"/>
    </row>
    <row r="347" spans="1:36" ht="15.75" customHeight="1" x14ac:dyDescent="0.15">
      <c r="A347" s="14"/>
      <c r="B347" s="14"/>
      <c r="C347" s="14"/>
      <c r="D347" s="14"/>
      <c r="E347" s="14"/>
      <c r="F347" s="14"/>
      <c r="G347" s="14"/>
      <c r="H347" s="14"/>
      <c r="I347" s="14"/>
      <c r="J347" s="14"/>
      <c r="K347" s="14"/>
      <c r="L347" s="14"/>
      <c r="M347" s="14"/>
      <c r="N347" s="14"/>
      <c r="O347" s="14"/>
      <c r="P347" s="14"/>
      <c r="Q347" s="14"/>
      <c r="R347" s="14"/>
      <c r="S347" s="14"/>
      <c r="T347" s="14"/>
      <c r="U347" s="14"/>
      <c r="V347" s="14"/>
      <c r="W347" s="14"/>
      <c r="X347" s="14"/>
      <c r="Y347" s="14"/>
      <c r="Z347" s="14"/>
      <c r="AA347" s="14"/>
      <c r="AB347" s="14"/>
      <c r="AC347" s="14"/>
      <c r="AD347" s="14"/>
      <c r="AE347" s="14"/>
      <c r="AF347" s="14"/>
      <c r="AG347" s="14"/>
      <c r="AH347" s="14"/>
      <c r="AI347" s="14"/>
      <c r="AJ347" s="14"/>
    </row>
    <row r="348" spans="1:36" ht="15.75" customHeight="1" x14ac:dyDescent="0.15">
      <c r="A348" s="14"/>
      <c r="B348" s="14"/>
      <c r="C348" s="14"/>
      <c r="D348" s="14"/>
      <c r="E348" s="14"/>
      <c r="F348" s="14"/>
      <c r="G348" s="14"/>
      <c r="H348" s="14"/>
      <c r="I348" s="14"/>
      <c r="J348" s="14"/>
      <c r="K348" s="14"/>
      <c r="L348" s="14"/>
      <c r="M348" s="14"/>
      <c r="N348" s="14"/>
      <c r="O348" s="14"/>
      <c r="P348" s="14"/>
      <c r="Q348" s="14"/>
      <c r="R348" s="14"/>
      <c r="S348" s="14"/>
      <c r="T348" s="14"/>
      <c r="U348" s="14"/>
      <c r="V348" s="14"/>
      <c r="W348" s="14"/>
      <c r="X348" s="14"/>
      <c r="Y348" s="14"/>
      <c r="Z348" s="14"/>
      <c r="AA348" s="14"/>
      <c r="AB348" s="14"/>
      <c r="AC348" s="14"/>
      <c r="AD348" s="14"/>
      <c r="AE348" s="14"/>
      <c r="AF348" s="14"/>
      <c r="AG348" s="14"/>
      <c r="AH348" s="14"/>
      <c r="AI348" s="14"/>
      <c r="AJ348" s="14"/>
    </row>
    <row r="349" spans="1:36" ht="15.75" customHeight="1" x14ac:dyDescent="0.15">
      <c r="A349" s="14"/>
      <c r="B349" s="14"/>
      <c r="C349" s="14"/>
      <c r="D349" s="14"/>
      <c r="E349" s="14"/>
      <c r="F349" s="14"/>
      <c r="G349" s="14"/>
      <c r="H349" s="14"/>
      <c r="I349" s="14"/>
      <c r="J349" s="14"/>
      <c r="K349" s="14"/>
      <c r="L349" s="14"/>
      <c r="M349" s="14"/>
      <c r="N349" s="14"/>
      <c r="O349" s="14"/>
      <c r="P349" s="14"/>
      <c r="Q349" s="14"/>
      <c r="R349" s="14"/>
      <c r="S349" s="14"/>
      <c r="T349" s="14"/>
      <c r="U349" s="14"/>
      <c r="V349" s="14"/>
      <c r="W349" s="14"/>
      <c r="X349" s="14"/>
      <c r="Y349" s="14"/>
      <c r="Z349" s="14"/>
      <c r="AA349" s="14"/>
      <c r="AB349" s="14"/>
      <c r="AC349" s="14"/>
      <c r="AD349" s="14"/>
      <c r="AE349" s="14"/>
      <c r="AF349" s="14"/>
      <c r="AG349" s="14"/>
      <c r="AH349" s="14"/>
      <c r="AI349" s="14"/>
      <c r="AJ349" s="14"/>
    </row>
    <row r="350" spans="1:36" ht="15.75" customHeight="1" x14ac:dyDescent="0.15">
      <c r="A350" s="14"/>
      <c r="B350" s="14"/>
      <c r="C350" s="14"/>
      <c r="D350" s="14"/>
      <c r="E350" s="14"/>
      <c r="F350" s="14"/>
      <c r="G350" s="14"/>
      <c r="H350" s="14"/>
      <c r="I350" s="14"/>
      <c r="J350" s="14"/>
      <c r="K350" s="14"/>
      <c r="L350" s="14"/>
      <c r="M350" s="14"/>
      <c r="N350" s="14"/>
      <c r="O350" s="14"/>
      <c r="P350" s="14"/>
      <c r="Q350" s="14"/>
      <c r="R350" s="14"/>
      <c r="S350" s="14"/>
      <c r="T350" s="14"/>
      <c r="U350" s="14"/>
      <c r="V350" s="14"/>
      <c r="W350" s="14"/>
      <c r="X350" s="14"/>
      <c r="Y350" s="14"/>
      <c r="Z350" s="14"/>
      <c r="AA350" s="14"/>
      <c r="AB350" s="14"/>
      <c r="AC350" s="14"/>
      <c r="AD350" s="14"/>
      <c r="AE350" s="14"/>
      <c r="AF350" s="14"/>
      <c r="AG350" s="14"/>
      <c r="AH350" s="14"/>
      <c r="AI350" s="14"/>
      <c r="AJ350" s="14"/>
    </row>
    <row r="351" spans="1:36" ht="15.75" customHeight="1" x14ac:dyDescent="0.15">
      <c r="A351" s="14"/>
      <c r="B351" s="14"/>
      <c r="C351" s="14"/>
      <c r="D351" s="14"/>
      <c r="E351" s="14"/>
      <c r="F351" s="14"/>
      <c r="G351" s="14"/>
      <c r="H351" s="14"/>
      <c r="I351" s="14"/>
      <c r="J351" s="14"/>
      <c r="K351" s="14"/>
      <c r="L351" s="14"/>
      <c r="M351" s="14"/>
      <c r="N351" s="14"/>
      <c r="O351" s="14"/>
      <c r="P351" s="14"/>
      <c r="Q351" s="14"/>
      <c r="R351" s="14"/>
      <c r="S351" s="14"/>
      <c r="T351" s="14"/>
      <c r="U351" s="14"/>
      <c r="V351" s="14"/>
      <c r="W351" s="14"/>
      <c r="X351" s="14"/>
      <c r="Y351" s="14"/>
      <c r="Z351" s="14"/>
      <c r="AA351" s="14"/>
      <c r="AB351" s="14"/>
      <c r="AC351" s="14"/>
      <c r="AD351" s="14"/>
      <c r="AE351" s="14"/>
      <c r="AF351" s="14"/>
      <c r="AG351" s="14"/>
      <c r="AH351" s="14"/>
      <c r="AI351" s="14"/>
      <c r="AJ351" s="14"/>
    </row>
    <row r="352" spans="1:36" ht="15.75" customHeight="1" x14ac:dyDescent="0.15">
      <c r="A352" s="14"/>
      <c r="B352" s="14"/>
      <c r="C352" s="14"/>
      <c r="D352" s="14"/>
      <c r="E352" s="14"/>
      <c r="F352" s="14"/>
      <c r="G352" s="14"/>
      <c r="H352" s="14"/>
      <c r="I352" s="14"/>
      <c r="J352" s="14"/>
      <c r="K352" s="14"/>
      <c r="L352" s="14"/>
      <c r="M352" s="14"/>
      <c r="N352" s="14"/>
      <c r="O352" s="14"/>
      <c r="P352" s="14"/>
      <c r="Q352" s="14"/>
      <c r="R352" s="14"/>
      <c r="S352" s="14"/>
      <c r="T352" s="14"/>
      <c r="U352" s="14"/>
      <c r="V352" s="14"/>
      <c r="W352" s="14"/>
      <c r="X352" s="14"/>
      <c r="Y352" s="14"/>
      <c r="Z352" s="14"/>
      <c r="AA352" s="14"/>
      <c r="AB352" s="14"/>
      <c r="AC352" s="14"/>
      <c r="AD352" s="14"/>
      <c r="AE352" s="14"/>
      <c r="AF352" s="14"/>
      <c r="AG352" s="14"/>
      <c r="AH352" s="14"/>
      <c r="AI352" s="14"/>
      <c r="AJ352" s="14"/>
    </row>
    <row r="353" spans="1:36" ht="15.75" customHeight="1" x14ac:dyDescent="0.15">
      <c r="A353" s="14"/>
      <c r="B353" s="14"/>
      <c r="C353" s="14"/>
      <c r="D353" s="14"/>
      <c r="E353" s="14"/>
      <c r="F353" s="14"/>
      <c r="G353" s="14"/>
      <c r="H353" s="14"/>
      <c r="I353" s="14"/>
      <c r="J353" s="14"/>
      <c r="K353" s="14"/>
      <c r="L353" s="14"/>
      <c r="M353" s="14"/>
      <c r="N353" s="14"/>
      <c r="O353" s="14"/>
      <c r="P353" s="14"/>
      <c r="Q353" s="14"/>
      <c r="R353" s="14"/>
      <c r="S353" s="14"/>
      <c r="T353" s="14"/>
      <c r="U353" s="14"/>
      <c r="V353" s="14"/>
      <c r="W353" s="14"/>
      <c r="X353" s="14"/>
      <c r="Y353" s="14"/>
      <c r="Z353" s="14"/>
      <c r="AA353" s="14"/>
      <c r="AB353" s="14"/>
      <c r="AC353" s="14"/>
      <c r="AD353" s="14"/>
      <c r="AE353" s="14"/>
      <c r="AF353" s="14"/>
      <c r="AG353" s="14"/>
      <c r="AH353" s="14"/>
      <c r="AI353" s="14"/>
      <c r="AJ353" s="14"/>
    </row>
    <row r="354" spans="1:36" ht="15.75" customHeight="1" x14ac:dyDescent="0.15">
      <c r="A354" s="14"/>
      <c r="B354" s="14"/>
      <c r="C354" s="14"/>
      <c r="D354" s="14"/>
      <c r="E354" s="14"/>
      <c r="F354" s="14"/>
      <c r="G354" s="14"/>
      <c r="H354" s="14"/>
      <c r="I354" s="14"/>
      <c r="J354" s="14"/>
      <c r="K354" s="14"/>
      <c r="L354" s="14"/>
      <c r="M354" s="14"/>
      <c r="N354" s="14"/>
      <c r="O354" s="14"/>
      <c r="P354" s="14"/>
      <c r="Q354" s="14"/>
      <c r="R354" s="14"/>
      <c r="S354" s="14"/>
      <c r="T354" s="14"/>
      <c r="U354" s="14"/>
      <c r="V354" s="14"/>
      <c r="W354" s="14"/>
      <c r="X354" s="14"/>
      <c r="Y354" s="14"/>
      <c r="Z354" s="14"/>
      <c r="AA354" s="14"/>
      <c r="AB354" s="14"/>
      <c r="AC354" s="14"/>
      <c r="AD354" s="14"/>
      <c r="AE354" s="14"/>
      <c r="AF354" s="14"/>
      <c r="AG354" s="14"/>
      <c r="AH354" s="14"/>
      <c r="AI354" s="14"/>
      <c r="AJ354" s="14"/>
    </row>
    <row r="355" spans="1:36" ht="15.75" customHeight="1" x14ac:dyDescent="0.15">
      <c r="A355" s="14"/>
      <c r="B355" s="14"/>
      <c r="C355" s="14"/>
      <c r="D355" s="14"/>
      <c r="E355" s="14"/>
      <c r="F355" s="14"/>
      <c r="G355" s="14"/>
      <c r="H355" s="14"/>
      <c r="I355" s="14"/>
      <c r="J355" s="14"/>
      <c r="K355" s="14"/>
      <c r="L355" s="14"/>
      <c r="M355" s="14"/>
      <c r="N355" s="14"/>
      <c r="O355" s="14"/>
      <c r="P355" s="14"/>
      <c r="Q355" s="14"/>
      <c r="R355" s="14"/>
      <c r="S355" s="14"/>
      <c r="T355" s="14"/>
      <c r="U355" s="14"/>
      <c r="V355" s="14"/>
      <c r="W355" s="14"/>
      <c r="X355" s="14"/>
      <c r="Y355" s="14"/>
      <c r="Z355" s="14"/>
      <c r="AA355" s="14"/>
      <c r="AB355" s="14"/>
      <c r="AC355" s="14"/>
      <c r="AD355" s="14"/>
      <c r="AE355" s="14"/>
      <c r="AF355" s="14"/>
      <c r="AG355" s="14"/>
      <c r="AH355" s="14"/>
      <c r="AI355" s="14"/>
      <c r="AJ355" s="14"/>
    </row>
    <row r="356" spans="1:36" ht="15.75" customHeight="1" x14ac:dyDescent="0.15">
      <c r="A356" s="14"/>
      <c r="B356" s="14"/>
      <c r="C356" s="14"/>
      <c r="D356" s="14"/>
      <c r="E356" s="14"/>
      <c r="F356" s="14"/>
      <c r="G356" s="14"/>
      <c r="H356" s="14"/>
      <c r="I356" s="14"/>
      <c r="J356" s="14"/>
      <c r="K356" s="14"/>
      <c r="L356" s="14"/>
      <c r="M356" s="14"/>
      <c r="N356" s="14"/>
      <c r="O356" s="14"/>
      <c r="P356" s="14"/>
      <c r="Q356" s="14"/>
      <c r="R356" s="14"/>
      <c r="S356" s="14"/>
      <c r="T356" s="14"/>
      <c r="U356" s="14"/>
      <c r="V356" s="14"/>
      <c r="W356" s="14"/>
      <c r="X356" s="14"/>
      <c r="Y356" s="14"/>
      <c r="Z356" s="14"/>
      <c r="AA356" s="14"/>
      <c r="AB356" s="14"/>
      <c r="AC356" s="14"/>
      <c r="AD356" s="14"/>
      <c r="AE356" s="14"/>
      <c r="AF356" s="14"/>
      <c r="AG356" s="14"/>
      <c r="AH356" s="14"/>
      <c r="AI356" s="14"/>
      <c r="AJ356" s="14"/>
    </row>
    <row r="357" spans="1:36" ht="15.75" customHeight="1" x14ac:dyDescent="0.15">
      <c r="A357" s="14"/>
      <c r="B357" s="14"/>
      <c r="C357" s="14"/>
      <c r="D357" s="14"/>
      <c r="E357" s="14"/>
      <c r="F357" s="14"/>
      <c r="G357" s="14"/>
      <c r="H357" s="14"/>
      <c r="I357" s="14"/>
      <c r="J357" s="14"/>
      <c r="K357" s="14"/>
      <c r="L357" s="14"/>
      <c r="M357" s="14"/>
      <c r="N357" s="14"/>
      <c r="O357" s="14"/>
      <c r="P357" s="14"/>
      <c r="Q357" s="14"/>
      <c r="R357" s="14"/>
      <c r="S357" s="14"/>
      <c r="T357" s="14"/>
      <c r="U357" s="14"/>
      <c r="V357" s="14"/>
      <c r="W357" s="14"/>
      <c r="X357" s="14"/>
      <c r="Y357" s="14"/>
      <c r="Z357" s="14"/>
      <c r="AA357" s="14"/>
      <c r="AB357" s="14"/>
      <c r="AC357" s="14"/>
      <c r="AD357" s="14"/>
      <c r="AE357" s="14"/>
      <c r="AF357" s="14"/>
      <c r="AG357" s="14"/>
      <c r="AH357" s="14"/>
      <c r="AI357" s="14"/>
      <c r="AJ357" s="14"/>
    </row>
    <row r="358" spans="1:36" ht="15.75" customHeight="1" x14ac:dyDescent="0.15"/>
    <row r="359" spans="1:36" ht="15.75" customHeight="1" x14ac:dyDescent="0.15"/>
    <row r="360" spans="1:36" ht="15.75" customHeight="1" x14ac:dyDescent="0.15"/>
    <row r="361" spans="1:36" ht="15.75" customHeight="1" x14ac:dyDescent="0.15"/>
    <row r="362" spans="1:36" ht="15.75" customHeight="1" x14ac:dyDescent="0.15"/>
    <row r="363" spans="1:36" ht="15.75" customHeight="1" x14ac:dyDescent="0.15"/>
    <row r="364" spans="1:36" ht="15.75" customHeight="1" x14ac:dyDescent="0.15"/>
    <row r="365" spans="1:36" ht="15.75" customHeight="1" x14ac:dyDescent="0.15"/>
    <row r="366" spans="1:36" ht="15.75" customHeight="1" x14ac:dyDescent="0.15"/>
    <row r="367" spans="1:36" ht="15.75" customHeight="1" x14ac:dyDescent="0.15"/>
    <row r="368" spans="1:36" ht="15.75" customHeight="1" x14ac:dyDescent="0.15"/>
    <row r="369" ht="15.75" customHeight="1" x14ac:dyDescent="0.15"/>
    <row r="370" ht="15.75" customHeight="1" x14ac:dyDescent="0.15"/>
    <row r="371" ht="15.75" customHeight="1" x14ac:dyDescent="0.15"/>
    <row r="372" ht="15.75" customHeight="1" x14ac:dyDescent="0.15"/>
    <row r="373" ht="15.75" customHeight="1" x14ac:dyDescent="0.15"/>
    <row r="374" ht="15.75" customHeight="1" x14ac:dyDescent="0.15"/>
    <row r="375" ht="15.75" customHeight="1" x14ac:dyDescent="0.15"/>
    <row r="376" ht="15.75" customHeight="1" x14ac:dyDescent="0.15"/>
    <row r="377" ht="15.75" customHeight="1" x14ac:dyDescent="0.15"/>
    <row r="378" ht="15.75" customHeight="1" x14ac:dyDescent="0.15"/>
    <row r="379" ht="15.75" customHeight="1" x14ac:dyDescent="0.15"/>
    <row r="380" ht="15.75" customHeight="1" x14ac:dyDescent="0.15"/>
    <row r="381" ht="15.75" customHeight="1" x14ac:dyDescent="0.15"/>
    <row r="382" ht="15.75" customHeight="1" x14ac:dyDescent="0.15"/>
    <row r="383" ht="15.75" customHeight="1" x14ac:dyDescent="0.15"/>
    <row r="384" ht="15.75" customHeight="1" x14ac:dyDescent="0.15"/>
    <row r="385" ht="15.75" customHeight="1" x14ac:dyDescent="0.15"/>
    <row r="386" ht="15.75" customHeight="1" x14ac:dyDescent="0.15"/>
    <row r="387" ht="15.75" customHeight="1" x14ac:dyDescent="0.15"/>
    <row r="388" ht="15.75" customHeight="1" x14ac:dyDescent="0.15"/>
    <row r="389" ht="15.75" customHeight="1" x14ac:dyDescent="0.15"/>
    <row r="390" ht="15.75" customHeight="1" x14ac:dyDescent="0.15"/>
    <row r="391" ht="15.75" customHeight="1" x14ac:dyDescent="0.15"/>
    <row r="392" ht="15.75" customHeight="1" x14ac:dyDescent="0.15"/>
    <row r="393" ht="15.75" customHeight="1" x14ac:dyDescent="0.15"/>
    <row r="394" ht="15.75" customHeight="1" x14ac:dyDescent="0.15"/>
    <row r="395" ht="15.75" customHeight="1" x14ac:dyDescent="0.15"/>
    <row r="396" ht="15.75" customHeight="1" x14ac:dyDescent="0.15"/>
    <row r="397" ht="15.75" customHeight="1" x14ac:dyDescent="0.15"/>
    <row r="398" ht="15.75" customHeight="1" x14ac:dyDescent="0.15"/>
    <row r="399" ht="15.75" customHeight="1" x14ac:dyDescent="0.15"/>
    <row r="400" ht="15.75" customHeight="1" x14ac:dyDescent="0.15"/>
    <row r="401" ht="15.75" customHeight="1" x14ac:dyDescent="0.15"/>
    <row r="402" ht="15.75" customHeight="1" x14ac:dyDescent="0.15"/>
    <row r="403" ht="15.75" customHeight="1" x14ac:dyDescent="0.15"/>
    <row r="404" ht="15.75" customHeight="1" x14ac:dyDescent="0.15"/>
    <row r="405" ht="15.75" customHeight="1" x14ac:dyDescent="0.15"/>
    <row r="406" ht="15.75" customHeight="1" x14ac:dyDescent="0.15"/>
    <row r="407" ht="15.75" customHeight="1" x14ac:dyDescent="0.15"/>
    <row r="408" ht="15.75" customHeight="1" x14ac:dyDescent="0.15"/>
    <row r="409" ht="15.75" customHeight="1" x14ac:dyDescent="0.15"/>
    <row r="410" ht="15.75" customHeight="1" x14ac:dyDescent="0.15"/>
    <row r="411" ht="15.75" customHeight="1" x14ac:dyDescent="0.15"/>
    <row r="412" ht="15.75" customHeight="1" x14ac:dyDescent="0.15"/>
    <row r="413" ht="15.75" customHeight="1" x14ac:dyDescent="0.15"/>
    <row r="414" ht="15.75" customHeight="1" x14ac:dyDescent="0.15"/>
    <row r="415" ht="15.75" customHeight="1" x14ac:dyDescent="0.15"/>
    <row r="416" ht="15.75" customHeight="1" x14ac:dyDescent="0.15"/>
    <row r="417" ht="15.75" customHeight="1" x14ac:dyDescent="0.15"/>
    <row r="418" ht="15.75" customHeight="1" x14ac:dyDescent="0.15"/>
    <row r="419" ht="15.75" customHeight="1" x14ac:dyDescent="0.15"/>
    <row r="420" ht="15.75" customHeight="1" x14ac:dyDescent="0.15"/>
    <row r="421" ht="15.75" customHeight="1" x14ac:dyDescent="0.15"/>
    <row r="422" ht="15.75" customHeight="1" x14ac:dyDescent="0.15"/>
    <row r="423" ht="15.75" customHeight="1" x14ac:dyDescent="0.15"/>
    <row r="424" ht="15.75" customHeight="1" x14ac:dyDescent="0.15"/>
    <row r="425" ht="15.75" customHeight="1" x14ac:dyDescent="0.15"/>
    <row r="426" ht="15.75" customHeight="1" x14ac:dyDescent="0.15"/>
    <row r="427" ht="15.75" customHeight="1" x14ac:dyDescent="0.15"/>
    <row r="428" ht="15.75" customHeight="1" x14ac:dyDescent="0.15"/>
    <row r="429" ht="15.75" customHeight="1" x14ac:dyDescent="0.15"/>
    <row r="430" ht="15.75" customHeight="1" x14ac:dyDescent="0.15"/>
    <row r="431" ht="15.75" customHeight="1" x14ac:dyDescent="0.15"/>
    <row r="432" ht="15.75" customHeight="1" x14ac:dyDescent="0.15"/>
    <row r="433" ht="15.75" customHeight="1" x14ac:dyDescent="0.15"/>
    <row r="434" ht="15.75" customHeight="1" x14ac:dyDescent="0.15"/>
    <row r="435" ht="15.75" customHeight="1" x14ac:dyDescent="0.15"/>
    <row r="436" ht="15.75" customHeight="1" x14ac:dyDescent="0.15"/>
    <row r="437" ht="15.75" customHeight="1" x14ac:dyDescent="0.15"/>
    <row r="438" ht="15.75" customHeight="1" x14ac:dyDescent="0.15"/>
    <row r="439" ht="15.75" customHeight="1" x14ac:dyDescent="0.15"/>
    <row r="440" ht="15.75" customHeight="1" x14ac:dyDescent="0.15"/>
    <row r="441" ht="15.75" customHeight="1" x14ac:dyDescent="0.15"/>
    <row r="442" ht="15.75" customHeight="1" x14ac:dyDescent="0.15"/>
    <row r="443" ht="15.75" customHeight="1" x14ac:dyDescent="0.15"/>
    <row r="444" ht="15.75" customHeight="1" x14ac:dyDescent="0.15"/>
    <row r="445" ht="15.75" customHeight="1" x14ac:dyDescent="0.15"/>
    <row r="446" ht="15.75" customHeight="1" x14ac:dyDescent="0.15"/>
    <row r="447" ht="15.75" customHeight="1" x14ac:dyDescent="0.15"/>
    <row r="448" ht="15.75" customHeight="1" x14ac:dyDescent="0.15"/>
    <row r="449" ht="15.75" customHeight="1" x14ac:dyDescent="0.15"/>
    <row r="450" ht="15.75" customHeight="1" x14ac:dyDescent="0.15"/>
    <row r="451" ht="15.75" customHeight="1" x14ac:dyDescent="0.15"/>
    <row r="452" ht="15.75" customHeight="1" x14ac:dyDescent="0.15"/>
    <row r="453" ht="15.75" customHeight="1" x14ac:dyDescent="0.15"/>
    <row r="454" ht="15.75" customHeight="1" x14ac:dyDescent="0.15"/>
    <row r="455" ht="15.75" customHeight="1" x14ac:dyDescent="0.15"/>
    <row r="456" ht="15.75" customHeight="1" x14ac:dyDescent="0.15"/>
    <row r="457" ht="15.75" customHeight="1" x14ac:dyDescent="0.15"/>
    <row r="458" ht="15.75" customHeight="1" x14ac:dyDescent="0.15"/>
    <row r="459" ht="15.75" customHeight="1" x14ac:dyDescent="0.15"/>
    <row r="460" ht="15.75" customHeight="1" x14ac:dyDescent="0.15"/>
    <row r="461" ht="15.75" customHeight="1" x14ac:dyDescent="0.15"/>
    <row r="462" ht="15.75" customHeight="1" x14ac:dyDescent="0.15"/>
    <row r="463" ht="15.75" customHeight="1" x14ac:dyDescent="0.15"/>
    <row r="464" ht="15.75" customHeight="1" x14ac:dyDescent="0.15"/>
    <row r="465" ht="15.75" customHeight="1" x14ac:dyDescent="0.15"/>
    <row r="466" ht="15.75" customHeight="1" x14ac:dyDescent="0.15"/>
    <row r="467" ht="15.75" customHeight="1" x14ac:dyDescent="0.15"/>
    <row r="468" ht="15.75" customHeight="1" x14ac:dyDescent="0.15"/>
    <row r="469" ht="15.75" customHeight="1" x14ac:dyDescent="0.15"/>
    <row r="470" ht="15.75" customHeight="1" x14ac:dyDescent="0.15"/>
    <row r="471" ht="15.75" customHeight="1" x14ac:dyDescent="0.15"/>
    <row r="472" ht="15.75" customHeight="1" x14ac:dyDescent="0.15"/>
    <row r="473" ht="15.75" customHeight="1" x14ac:dyDescent="0.15"/>
    <row r="474" ht="15.75" customHeight="1" x14ac:dyDescent="0.15"/>
    <row r="475" ht="15.75" customHeight="1" x14ac:dyDescent="0.15"/>
    <row r="476" ht="15.75" customHeight="1" x14ac:dyDescent="0.15"/>
    <row r="477" ht="15.75" customHeight="1" x14ac:dyDescent="0.15"/>
    <row r="478" ht="15.75" customHeight="1" x14ac:dyDescent="0.15"/>
    <row r="479" ht="15.75" customHeight="1" x14ac:dyDescent="0.15"/>
    <row r="480" ht="15.75" customHeight="1" x14ac:dyDescent="0.15"/>
    <row r="481" ht="15.75" customHeight="1" x14ac:dyDescent="0.15"/>
    <row r="482" ht="15.75" customHeight="1" x14ac:dyDescent="0.15"/>
    <row r="483" ht="15.75" customHeight="1" x14ac:dyDescent="0.15"/>
    <row r="484" ht="15.75" customHeight="1" x14ac:dyDescent="0.15"/>
    <row r="485" ht="15.75" customHeight="1" x14ac:dyDescent="0.15"/>
    <row r="486" ht="15.75" customHeight="1" x14ac:dyDescent="0.15"/>
    <row r="487" ht="15.75" customHeight="1" x14ac:dyDescent="0.15"/>
    <row r="488" ht="15.75" customHeight="1" x14ac:dyDescent="0.15"/>
    <row r="489" ht="15.75" customHeight="1" x14ac:dyDescent="0.15"/>
    <row r="490" ht="15.75" customHeight="1" x14ac:dyDescent="0.15"/>
    <row r="491" ht="15.75" customHeight="1" x14ac:dyDescent="0.15"/>
    <row r="492" ht="15.75" customHeight="1" x14ac:dyDescent="0.15"/>
    <row r="493" ht="15.75" customHeight="1" x14ac:dyDescent="0.15"/>
    <row r="494" ht="15.75" customHeight="1" x14ac:dyDescent="0.15"/>
    <row r="495" ht="15.75" customHeight="1" x14ac:dyDescent="0.15"/>
    <row r="496" ht="15.75" customHeight="1" x14ac:dyDescent="0.15"/>
    <row r="497" ht="15.75" customHeight="1" x14ac:dyDescent="0.15"/>
    <row r="498" ht="15.75" customHeight="1" x14ac:dyDescent="0.15"/>
    <row r="499" ht="15.75" customHeight="1" x14ac:dyDescent="0.15"/>
    <row r="500" ht="15.75" customHeight="1" x14ac:dyDescent="0.15"/>
    <row r="501" ht="15.75" customHeight="1" x14ac:dyDescent="0.15"/>
    <row r="502" ht="15.75" customHeight="1" x14ac:dyDescent="0.15"/>
    <row r="503" ht="15.75" customHeight="1" x14ac:dyDescent="0.15"/>
    <row r="504" ht="15.75" customHeight="1" x14ac:dyDescent="0.15"/>
    <row r="505" ht="15.75" customHeight="1" x14ac:dyDescent="0.15"/>
    <row r="506" ht="15.75" customHeight="1" x14ac:dyDescent="0.15"/>
    <row r="507" ht="15.75" customHeight="1" x14ac:dyDescent="0.15"/>
    <row r="508" ht="15.75" customHeight="1" x14ac:dyDescent="0.15"/>
    <row r="509" ht="15.75" customHeight="1" x14ac:dyDescent="0.15"/>
    <row r="510" ht="15.75" customHeight="1" x14ac:dyDescent="0.15"/>
    <row r="511" ht="15.75" customHeight="1" x14ac:dyDescent="0.15"/>
    <row r="512" ht="15.75" customHeight="1" x14ac:dyDescent="0.15"/>
    <row r="513" ht="15.75" customHeight="1" x14ac:dyDescent="0.15"/>
    <row r="514" ht="15.75" customHeight="1" x14ac:dyDescent="0.15"/>
    <row r="515" ht="15.75" customHeight="1" x14ac:dyDescent="0.15"/>
    <row r="516" ht="15.75" customHeight="1" x14ac:dyDescent="0.15"/>
    <row r="517" ht="15.75" customHeight="1" x14ac:dyDescent="0.15"/>
    <row r="518" ht="15.75" customHeight="1" x14ac:dyDescent="0.15"/>
    <row r="519" ht="15.75" customHeight="1" x14ac:dyDescent="0.15"/>
    <row r="520" ht="15.75" customHeight="1" x14ac:dyDescent="0.15"/>
    <row r="521" ht="15.75" customHeight="1" x14ac:dyDescent="0.15"/>
    <row r="522" ht="15.75" customHeight="1" x14ac:dyDescent="0.15"/>
    <row r="523" ht="15.75" customHeight="1" x14ac:dyDescent="0.15"/>
    <row r="524" ht="15.75" customHeight="1" x14ac:dyDescent="0.15"/>
    <row r="525" ht="15.75" customHeight="1" x14ac:dyDescent="0.15"/>
    <row r="526" ht="15.75" customHeight="1" x14ac:dyDescent="0.15"/>
    <row r="527" ht="15.75" customHeight="1" x14ac:dyDescent="0.15"/>
    <row r="528" ht="15.75" customHeight="1" x14ac:dyDescent="0.15"/>
    <row r="529" ht="15.75" customHeight="1" x14ac:dyDescent="0.15"/>
    <row r="530" ht="15.75" customHeight="1" x14ac:dyDescent="0.15"/>
    <row r="531" ht="15.75" customHeight="1" x14ac:dyDescent="0.15"/>
    <row r="532" ht="15.75" customHeight="1" x14ac:dyDescent="0.15"/>
    <row r="533" ht="15.75" customHeight="1" x14ac:dyDescent="0.15"/>
    <row r="534" ht="15.75" customHeight="1" x14ac:dyDescent="0.15"/>
    <row r="535" ht="15.75" customHeight="1" x14ac:dyDescent="0.15"/>
    <row r="536" ht="15.75" customHeight="1" x14ac:dyDescent="0.15"/>
    <row r="537" ht="15.75" customHeight="1" x14ac:dyDescent="0.15"/>
    <row r="538" ht="15.75" customHeight="1" x14ac:dyDescent="0.15"/>
    <row r="539" ht="15.75" customHeight="1" x14ac:dyDescent="0.15"/>
    <row r="540" ht="15.75" customHeight="1" x14ac:dyDescent="0.15"/>
    <row r="541" ht="15.75" customHeight="1" x14ac:dyDescent="0.15"/>
    <row r="542" ht="15.75" customHeight="1" x14ac:dyDescent="0.15"/>
    <row r="543" ht="15.75" customHeight="1" x14ac:dyDescent="0.15"/>
    <row r="544" ht="15.75" customHeight="1" x14ac:dyDescent="0.15"/>
    <row r="545" ht="15.75" customHeight="1" x14ac:dyDescent="0.15"/>
    <row r="546" ht="15.75" customHeight="1" x14ac:dyDescent="0.15"/>
    <row r="547" ht="15.75" customHeight="1" x14ac:dyDescent="0.15"/>
    <row r="548" ht="15.75" customHeight="1" x14ac:dyDescent="0.15"/>
    <row r="549" ht="15.75" customHeight="1" x14ac:dyDescent="0.15"/>
    <row r="550" ht="15.75" customHeight="1" x14ac:dyDescent="0.15"/>
    <row r="551" ht="15.75" customHeight="1" x14ac:dyDescent="0.15"/>
    <row r="552" ht="15.75" customHeight="1" x14ac:dyDescent="0.15"/>
    <row r="553" ht="15.75" customHeight="1" x14ac:dyDescent="0.15"/>
    <row r="554" ht="15.75" customHeight="1" x14ac:dyDescent="0.15"/>
    <row r="555" ht="15.75" customHeight="1" x14ac:dyDescent="0.15"/>
    <row r="556" ht="15.75" customHeight="1" x14ac:dyDescent="0.15"/>
    <row r="557" ht="15.75" customHeight="1" x14ac:dyDescent="0.15"/>
    <row r="558" ht="15.75" customHeight="1" x14ac:dyDescent="0.15"/>
    <row r="559" ht="15.75" customHeight="1" x14ac:dyDescent="0.15"/>
    <row r="560" ht="15.75" customHeight="1" x14ac:dyDescent="0.15"/>
    <row r="561" ht="15.75" customHeight="1" x14ac:dyDescent="0.15"/>
    <row r="562" ht="15.75" customHeight="1" x14ac:dyDescent="0.15"/>
    <row r="563" ht="15.75" customHeight="1" x14ac:dyDescent="0.15"/>
    <row r="564" ht="15.75" customHeight="1" x14ac:dyDescent="0.15"/>
    <row r="565" ht="15.75" customHeight="1" x14ac:dyDescent="0.15"/>
    <row r="566" ht="15.75" customHeight="1" x14ac:dyDescent="0.15"/>
    <row r="567" ht="15.75" customHeight="1" x14ac:dyDescent="0.15"/>
    <row r="568" ht="15.75" customHeight="1" x14ac:dyDescent="0.15"/>
    <row r="569" ht="15.75" customHeight="1" x14ac:dyDescent="0.15"/>
    <row r="570" ht="15.75" customHeight="1" x14ac:dyDescent="0.15"/>
    <row r="571" ht="15.75" customHeight="1" x14ac:dyDescent="0.15"/>
    <row r="572" ht="15.75" customHeight="1" x14ac:dyDescent="0.15"/>
    <row r="573" ht="15.75" customHeight="1" x14ac:dyDescent="0.15"/>
    <row r="574" ht="15.75" customHeight="1" x14ac:dyDescent="0.15"/>
    <row r="575" ht="15.75" customHeight="1" x14ac:dyDescent="0.15"/>
    <row r="576" ht="15.75" customHeight="1" x14ac:dyDescent="0.15"/>
    <row r="577" ht="15.75" customHeight="1" x14ac:dyDescent="0.15"/>
    <row r="578" ht="15.75" customHeight="1" x14ac:dyDescent="0.15"/>
    <row r="579" ht="15.75" customHeight="1" x14ac:dyDescent="0.15"/>
    <row r="580" ht="15.75" customHeight="1" x14ac:dyDescent="0.15"/>
    <row r="581" ht="15.75" customHeight="1" x14ac:dyDescent="0.15"/>
    <row r="582" ht="15.75" customHeight="1" x14ac:dyDescent="0.15"/>
    <row r="583" ht="15.75" customHeight="1" x14ac:dyDescent="0.15"/>
    <row r="584" ht="15.75" customHeight="1" x14ac:dyDescent="0.15"/>
    <row r="585" ht="15.75" customHeight="1" x14ac:dyDescent="0.15"/>
    <row r="586" ht="15.75" customHeight="1" x14ac:dyDescent="0.15"/>
    <row r="587" ht="15.75" customHeight="1" x14ac:dyDescent="0.15"/>
    <row r="588" ht="15.75" customHeight="1" x14ac:dyDescent="0.15"/>
    <row r="589" ht="15.75" customHeight="1" x14ac:dyDescent="0.15"/>
    <row r="590" ht="15.75" customHeight="1" x14ac:dyDescent="0.15"/>
    <row r="591" ht="15.75" customHeight="1" x14ac:dyDescent="0.15"/>
    <row r="592" ht="15.75" customHeight="1" x14ac:dyDescent="0.15"/>
    <row r="593" ht="15.75" customHeight="1" x14ac:dyDescent="0.15"/>
    <row r="594" ht="15.75" customHeight="1" x14ac:dyDescent="0.15"/>
    <row r="595" ht="15.75" customHeight="1" x14ac:dyDescent="0.15"/>
    <row r="596" ht="15.75" customHeight="1" x14ac:dyDescent="0.15"/>
    <row r="597" ht="15.75" customHeight="1" x14ac:dyDescent="0.15"/>
    <row r="598" ht="15.75" customHeight="1" x14ac:dyDescent="0.15"/>
    <row r="599" ht="15.75" customHeight="1" x14ac:dyDescent="0.15"/>
    <row r="600" ht="15.75" customHeight="1" x14ac:dyDescent="0.15"/>
    <row r="601" ht="15.75" customHeight="1" x14ac:dyDescent="0.15"/>
    <row r="602" ht="15.75" customHeight="1" x14ac:dyDescent="0.15"/>
    <row r="603" ht="15.75" customHeight="1" x14ac:dyDescent="0.15"/>
    <row r="604" ht="15.75" customHeight="1" x14ac:dyDescent="0.15"/>
    <row r="605" ht="15.75" customHeight="1" x14ac:dyDescent="0.15"/>
    <row r="606" ht="15.75" customHeight="1" x14ac:dyDescent="0.15"/>
    <row r="607" ht="15.75" customHeight="1" x14ac:dyDescent="0.15"/>
    <row r="608" ht="15.75" customHeight="1" x14ac:dyDescent="0.15"/>
    <row r="609" ht="15.75" customHeight="1" x14ac:dyDescent="0.15"/>
    <row r="610" ht="15.75" customHeight="1" x14ac:dyDescent="0.15"/>
    <row r="611" ht="15.75" customHeight="1" x14ac:dyDescent="0.15"/>
    <row r="612" ht="15.75" customHeight="1" x14ac:dyDescent="0.15"/>
    <row r="613" ht="15.75" customHeight="1" x14ac:dyDescent="0.15"/>
    <row r="614" ht="15.75" customHeight="1" x14ac:dyDescent="0.15"/>
    <row r="615" ht="15.75" customHeight="1" x14ac:dyDescent="0.15"/>
    <row r="616" ht="15.75" customHeight="1" x14ac:dyDescent="0.15"/>
    <row r="617" ht="15.75" customHeight="1" x14ac:dyDescent="0.15"/>
    <row r="618" ht="15.75" customHeight="1" x14ac:dyDescent="0.15"/>
    <row r="619" ht="15.75" customHeight="1" x14ac:dyDescent="0.15"/>
    <row r="620" ht="15.75" customHeight="1" x14ac:dyDescent="0.15"/>
    <row r="621" ht="15.75" customHeight="1" x14ac:dyDescent="0.15"/>
    <row r="622" ht="15.75" customHeight="1" x14ac:dyDescent="0.15"/>
    <row r="623" ht="15.75" customHeight="1" x14ac:dyDescent="0.15"/>
    <row r="624" ht="15.75" customHeight="1" x14ac:dyDescent="0.15"/>
    <row r="625" ht="15.75" customHeight="1" x14ac:dyDescent="0.15"/>
    <row r="626" ht="15.75" customHeight="1" x14ac:dyDescent="0.15"/>
    <row r="627" ht="15.75" customHeight="1" x14ac:dyDescent="0.15"/>
    <row r="628" ht="15.75" customHeight="1" x14ac:dyDescent="0.15"/>
    <row r="629" ht="15.75" customHeight="1" x14ac:dyDescent="0.15"/>
    <row r="630" ht="15.75" customHeight="1" x14ac:dyDescent="0.15"/>
    <row r="631" ht="15.75" customHeight="1" x14ac:dyDescent="0.15"/>
    <row r="632" ht="15.75" customHeight="1" x14ac:dyDescent="0.15"/>
    <row r="633" ht="15.75" customHeight="1" x14ac:dyDescent="0.15"/>
    <row r="634" ht="15.75" customHeight="1" x14ac:dyDescent="0.15"/>
    <row r="635" ht="15.75" customHeight="1" x14ac:dyDescent="0.15"/>
    <row r="636" ht="15.75" customHeight="1" x14ac:dyDescent="0.15"/>
    <row r="637" ht="15.75" customHeight="1" x14ac:dyDescent="0.15"/>
    <row r="638" ht="15.75" customHeight="1" x14ac:dyDescent="0.15"/>
    <row r="639" ht="15.75" customHeight="1" x14ac:dyDescent="0.15"/>
    <row r="640" ht="15.75" customHeight="1" x14ac:dyDescent="0.15"/>
    <row r="641" ht="15.75" customHeight="1" x14ac:dyDescent="0.15"/>
    <row r="642" ht="15.75" customHeight="1" x14ac:dyDescent="0.15"/>
    <row r="643" ht="15.75" customHeight="1" x14ac:dyDescent="0.15"/>
    <row r="644" ht="15.75" customHeight="1" x14ac:dyDescent="0.15"/>
    <row r="645" ht="15.75" customHeight="1" x14ac:dyDescent="0.15"/>
    <row r="646" ht="15.75" customHeight="1" x14ac:dyDescent="0.15"/>
    <row r="647" ht="15.75" customHeight="1" x14ac:dyDescent="0.15"/>
    <row r="648" ht="15.75" customHeight="1" x14ac:dyDescent="0.15"/>
    <row r="649" ht="15.75" customHeight="1" x14ac:dyDescent="0.15"/>
    <row r="650" ht="15.75" customHeight="1" x14ac:dyDescent="0.15"/>
    <row r="651" ht="15.75" customHeight="1" x14ac:dyDescent="0.15"/>
    <row r="652" ht="15.75" customHeight="1" x14ac:dyDescent="0.15"/>
    <row r="653" ht="15.75" customHeight="1" x14ac:dyDescent="0.15"/>
    <row r="654" ht="15.75" customHeight="1" x14ac:dyDescent="0.15"/>
    <row r="655" ht="15.75" customHeight="1" x14ac:dyDescent="0.15"/>
    <row r="656" ht="15.75" customHeight="1" x14ac:dyDescent="0.15"/>
    <row r="657" ht="15.75" customHeight="1" x14ac:dyDescent="0.15"/>
    <row r="658" ht="15.75" customHeight="1" x14ac:dyDescent="0.15"/>
    <row r="659" ht="15.75" customHeight="1" x14ac:dyDescent="0.15"/>
    <row r="660" ht="15.75" customHeight="1" x14ac:dyDescent="0.15"/>
    <row r="661" ht="15.75" customHeight="1" x14ac:dyDescent="0.15"/>
    <row r="662" ht="15.75" customHeight="1" x14ac:dyDescent="0.15"/>
    <row r="663" ht="15.75" customHeight="1" x14ac:dyDescent="0.15"/>
    <row r="664" ht="15.75" customHeight="1" x14ac:dyDescent="0.15"/>
    <row r="665" ht="15.75" customHeight="1" x14ac:dyDescent="0.15"/>
    <row r="666" ht="15.75" customHeight="1" x14ac:dyDescent="0.15"/>
    <row r="667" ht="15.75" customHeight="1" x14ac:dyDescent="0.15"/>
    <row r="668" ht="15.75" customHeight="1" x14ac:dyDescent="0.15"/>
    <row r="669" ht="15.75" customHeight="1" x14ac:dyDescent="0.15"/>
    <row r="670" ht="15.75" customHeight="1" x14ac:dyDescent="0.15"/>
    <row r="671" ht="15.75" customHeight="1" x14ac:dyDescent="0.15"/>
    <row r="672" ht="15.75" customHeight="1" x14ac:dyDescent="0.15"/>
    <row r="673" ht="15.75" customHeight="1" x14ac:dyDescent="0.15"/>
    <row r="674" ht="15.75" customHeight="1" x14ac:dyDescent="0.15"/>
    <row r="675" ht="15.75" customHeight="1" x14ac:dyDescent="0.15"/>
    <row r="676" ht="15.75" customHeight="1" x14ac:dyDescent="0.15"/>
    <row r="677" ht="15.75" customHeight="1" x14ac:dyDescent="0.15"/>
    <row r="678" ht="15.75" customHeight="1" x14ac:dyDescent="0.15"/>
    <row r="679" ht="15.75" customHeight="1" x14ac:dyDescent="0.15"/>
    <row r="680" ht="15.75" customHeight="1" x14ac:dyDescent="0.15"/>
    <row r="681" ht="15.75" customHeight="1" x14ac:dyDescent="0.15"/>
    <row r="682" ht="15.75" customHeight="1" x14ac:dyDescent="0.15"/>
    <row r="683" ht="15.75" customHeight="1" x14ac:dyDescent="0.15"/>
    <row r="684" ht="15.75" customHeight="1" x14ac:dyDescent="0.15"/>
    <row r="685" ht="15.75" customHeight="1" x14ac:dyDescent="0.15"/>
    <row r="686" ht="15.75" customHeight="1" x14ac:dyDescent="0.15"/>
    <row r="687" ht="15.75" customHeight="1" x14ac:dyDescent="0.15"/>
    <row r="688" ht="15.75" customHeight="1" x14ac:dyDescent="0.15"/>
    <row r="689" ht="15.75" customHeight="1" x14ac:dyDescent="0.15"/>
    <row r="690" ht="15.75" customHeight="1" x14ac:dyDescent="0.15"/>
    <row r="691" ht="15.75" customHeight="1" x14ac:dyDescent="0.15"/>
    <row r="692" ht="15.75" customHeight="1" x14ac:dyDescent="0.15"/>
    <row r="693" ht="15.75" customHeight="1" x14ac:dyDescent="0.15"/>
    <row r="694" ht="15.75" customHeight="1" x14ac:dyDescent="0.15"/>
    <row r="695" ht="15.75" customHeight="1" x14ac:dyDescent="0.15"/>
    <row r="696" ht="15.75" customHeight="1" x14ac:dyDescent="0.15"/>
    <row r="697" ht="15.75" customHeight="1" x14ac:dyDescent="0.15"/>
    <row r="698" ht="15.75" customHeight="1" x14ac:dyDescent="0.15"/>
    <row r="699" ht="15.75" customHeight="1" x14ac:dyDescent="0.15"/>
    <row r="700" ht="15.75" customHeight="1" x14ac:dyDescent="0.15"/>
    <row r="701" ht="15.75" customHeight="1" x14ac:dyDescent="0.15"/>
    <row r="702" ht="15.75" customHeight="1" x14ac:dyDescent="0.15"/>
    <row r="703" ht="15.75" customHeight="1" x14ac:dyDescent="0.15"/>
    <row r="704" ht="15.75" customHeight="1" x14ac:dyDescent="0.15"/>
    <row r="705" ht="15.75" customHeight="1" x14ac:dyDescent="0.15"/>
    <row r="706" ht="15.75" customHeight="1" x14ac:dyDescent="0.15"/>
    <row r="707" ht="15.75" customHeight="1" x14ac:dyDescent="0.15"/>
    <row r="708" ht="15.75" customHeight="1" x14ac:dyDescent="0.15"/>
    <row r="709" ht="15.75" customHeight="1" x14ac:dyDescent="0.15"/>
    <row r="710" ht="15.75" customHeight="1" x14ac:dyDescent="0.15"/>
    <row r="711" ht="15.75" customHeight="1" x14ac:dyDescent="0.15"/>
    <row r="712" ht="15.75" customHeight="1" x14ac:dyDescent="0.15"/>
    <row r="713" ht="15.75" customHeight="1" x14ac:dyDescent="0.15"/>
    <row r="714" ht="15.75" customHeight="1" x14ac:dyDescent="0.15"/>
    <row r="715" ht="15.75" customHeight="1" x14ac:dyDescent="0.15"/>
    <row r="716" ht="15.75" customHeight="1" x14ac:dyDescent="0.15"/>
    <row r="717" ht="15.75" customHeight="1" x14ac:dyDescent="0.15"/>
    <row r="718" ht="15.75" customHeight="1" x14ac:dyDescent="0.15"/>
    <row r="719" ht="15.75" customHeight="1" x14ac:dyDescent="0.15"/>
    <row r="720" ht="15.75" customHeight="1" x14ac:dyDescent="0.15"/>
    <row r="721" ht="15.75" customHeight="1" x14ac:dyDescent="0.15"/>
    <row r="722" ht="15.75" customHeight="1" x14ac:dyDescent="0.15"/>
    <row r="723" ht="15.75" customHeight="1" x14ac:dyDescent="0.15"/>
    <row r="724" ht="15.75" customHeight="1" x14ac:dyDescent="0.15"/>
    <row r="725" ht="15.75" customHeight="1" x14ac:dyDescent="0.15"/>
    <row r="726" ht="15.75" customHeight="1" x14ac:dyDescent="0.15"/>
    <row r="727" ht="15.75" customHeight="1" x14ac:dyDescent="0.15"/>
    <row r="728" ht="15.75" customHeight="1" x14ac:dyDescent="0.15"/>
    <row r="729" ht="15.75" customHeight="1" x14ac:dyDescent="0.15"/>
    <row r="730" ht="15.75" customHeight="1" x14ac:dyDescent="0.15"/>
    <row r="731" ht="15.75" customHeight="1" x14ac:dyDescent="0.15"/>
    <row r="732" ht="15.75" customHeight="1" x14ac:dyDescent="0.15"/>
    <row r="733" ht="15.75" customHeight="1" x14ac:dyDescent="0.15"/>
    <row r="734" ht="15.75" customHeight="1" x14ac:dyDescent="0.15"/>
    <row r="735" ht="15.75" customHeight="1" x14ac:dyDescent="0.15"/>
    <row r="736" ht="15.75" customHeight="1" x14ac:dyDescent="0.15"/>
    <row r="737" ht="15.75" customHeight="1" x14ac:dyDescent="0.15"/>
    <row r="738" ht="15.75" customHeight="1" x14ac:dyDescent="0.15"/>
    <row r="739" ht="15.75" customHeight="1" x14ac:dyDescent="0.15"/>
    <row r="740" ht="15.75" customHeight="1" x14ac:dyDescent="0.15"/>
    <row r="741" ht="15.75" customHeight="1" x14ac:dyDescent="0.15"/>
    <row r="742" ht="15.75" customHeight="1" x14ac:dyDescent="0.15"/>
    <row r="743" ht="15.75" customHeight="1" x14ac:dyDescent="0.15"/>
    <row r="744" ht="15.75" customHeight="1" x14ac:dyDescent="0.15"/>
    <row r="745" ht="15.75" customHeight="1" x14ac:dyDescent="0.15"/>
    <row r="746" ht="15.75" customHeight="1" x14ac:dyDescent="0.15"/>
    <row r="747" ht="15.75" customHeight="1" x14ac:dyDescent="0.15"/>
    <row r="748" ht="15.75" customHeight="1" x14ac:dyDescent="0.15"/>
    <row r="749" ht="15.75" customHeight="1" x14ac:dyDescent="0.15"/>
    <row r="750" ht="15.75" customHeight="1" x14ac:dyDescent="0.15"/>
    <row r="751" ht="15.75" customHeight="1" x14ac:dyDescent="0.15"/>
    <row r="752" ht="15.75" customHeight="1" x14ac:dyDescent="0.15"/>
    <row r="753" ht="15.75" customHeight="1" x14ac:dyDescent="0.15"/>
    <row r="754" ht="15.75" customHeight="1" x14ac:dyDescent="0.15"/>
    <row r="755" ht="15.75" customHeight="1" x14ac:dyDescent="0.15"/>
    <row r="756" ht="15.75" customHeight="1" x14ac:dyDescent="0.15"/>
    <row r="757" ht="15.75" customHeight="1" x14ac:dyDescent="0.15"/>
    <row r="758" ht="15.75" customHeight="1" x14ac:dyDescent="0.15"/>
    <row r="759" ht="15.75" customHeight="1" x14ac:dyDescent="0.15"/>
    <row r="760" ht="15.75" customHeight="1" x14ac:dyDescent="0.15"/>
    <row r="761" ht="15.75" customHeight="1" x14ac:dyDescent="0.15"/>
    <row r="762" ht="15.75" customHeight="1" x14ac:dyDescent="0.15"/>
    <row r="763" ht="15.75" customHeight="1" x14ac:dyDescent="0.15"/>
    <row r="764" ht="15.75" customHeight="1" x14ac:dyDescent="0.15"/>
    <row r="765" ht="15.75" customHeight="1" x14ac:dyDescent="0.15"/>
    <row r="766" ht="15.75" customHeight="1" x14ac:dyDescent="0.15"/>
    <row r="767" ht="15.75" customHeight="1" x14ac:dyDescent="0.15"/>
    <row r="768" ht="15.75" customHeight="1" x14ac:dyDescent="0.15"/>
    <row r="769" ht="15.75" customHeight="1" x14ac:dyDescent="0.15"/>
    <row r="770" ht="15.75" customHeight="1" x14ac:dyDescent="0.15"/>
    <row r="771" ht="15.75" customHeight="1" x14ac:dyDescent="0.15"/>
    <row r="772" ht="15.75" customHeight="1" x14ac:dyDescent="0.15"/>
    <row r="773" ht="15.75" customHeight="1" x14ac:dyDescent="0.15"/>
    <row r="774" ht="15.75" customHeight="1" x14ac:dyDescent="0.15"/>
    <row r="775" ht="15.75" customHeight="1" x14ac:dyDescent="0.15"/>
    <row r="776" ht="15.75" customHeight="1" x14ac:dyDescent="0.15"/>
    <row r="777" ht="15.75" customHeight="1" x14ac:dyDescent="0.15"/>
    <row r="778" ht="15.75" customHeight="1" x14ac:dyDescent="0.15"/>
    <row r="779" ht="15.75" customHeight="1" x14ac:dyDescent="0.15"/>
    <row r="780" ht="15.75" customHeight="1" x14ac:dyDescent="0.15"/>
    <row r="781" ht="15.75" customHeight="1" x14ac:dyDescent="0.15"/>
    <row r="782" ht="15.75" customHeight="1" x14ac:dyDescent="0.15"/>
    <row r="783" ht="15.75" customHeight="1" x14ac:dyDescent="0.15"/>
    <row r="784" ht="15.75" customHeight="1" x14ac:dyDescent="0.15"/>
    <row r="785" ht="15.75" customHeight="1" x14ac:dyDescent="0.15"/>
    <row r="786" ht="15.75" customHeight="1" x14ac:dyDescent="0.15"/>
    <row r="787" ht="15.75" customHeight="1" x14ac:dyDescent="0.15"/>
    <row r="788" ht="15.75" customHeight="1" x14ac:dyDescent="0.15"/>
    <row r="789" ht="15.75" customHeight="1" x14ac:dyDescent="0.15"/>
    <row r="790" ht="15.75" customHeight="1" x14ac:dyDescent="0.15"/>
    <row r="791" ht="15.75" customHeight="1" x14ac:dyDescent="0.15"/>
    <row r="792" ht="15.75" customHeight="1" x14ac:dyDescent="0.15"/>
    <row r="793" ht="15.75" customHeight="1" x14ac:dyDescent="0.15"/>
    <row r="794" ht="15.75" customHeight="1" x14ac:dyDescent="0.15"/>
    <row r="795" ht="15.75" customHeight="1" x14ac:dyDescent="0.15"/>
    <row r="796" ht="15.75" customHeight="1" x14ac:dyDescent="0.15"/>
    <row r="797" ht="15.75" customHeight="1" x14ac:dyDescent="0.15"/>
    <row r="798" ht="15.75" customHeight="1" x14ac:dyDescent="0.15"/>
    <row r="799" ht="15.75" customHeight="1" x14ac:dyDescent="0.15"/>
    <row r="800" ht="15.75" customHeight="1" x14ac:dyDescent="0.15"/>
    <row r="801" ht="15.75" customHeight="1" x14ac:dyDescent="0.15"/>
    <row r="802" ht="15.75" customHeight="1" x14ac:dyDescent="0.15"/>
    <row r="803" ht="15.75" customHeight="1" x14ac:dyDescent="0.15"/>
    <row r="804" ht="15.75" customHeight="1" x14ac:dyDescent="0.15"/>
    <row r="805" ht="15.75" customHeight="1" x14ac:dyDescent="0.15"/>
    <row r="806" ht="15.75" customHeight="1" x14ac:dyDescent="0.15"/>
    <row r="807" ht="15.75" customHeight="1" x14ac:dyDescent="0.15"/>
    <row r="808" ht="15.75" customHeight="1" x14ac:dyDescent="0.15"/>
    <row r="809" ht="15.75" customHeight="1" x14ac:dyDescent="0.15"/>
    <row r="810" ht="15.75" customHeight="1" x14ac:dyDescent="0.15"/>
    <row r="811" ht="15.75" customHeight="1" x14ac:dyDescent="0.15"/>
    <row r="812" ht="15.75" customHeight="1" x14ac:dyDescent="0.15"/>
    <row r="813" ht="15.75" customHeight="1" x14ac:dyDescent="0.15"/>
    <row r="814" ht="15.75" customHeight="1" x14ac:dyDescent="0.15"/>
    <row r="815" ht="15.75" customHeight="1" x14ac:dyDescent="0.15"/>
    <row r="816" ht="15.75" customHeight="1" x14ac:dyDescent="0.15"/>
    <row r="817" ht="15.75" customHeight="1" x14ac:dyDescent="0.15"/>
    <row r="818" ht="15.75" customHeight="1" x14ac:dyDescent="0.15"/>
    <row r="819" ht="15.75" customHeight="1" x14ac:dyDescent="0.15"/>
    <row r="820" ht="15.75" customHeight="1" x14ac:dyDescent="0.15"/>
    <row r="821" ht="15.75" customHeight="1" x14ac:dyDescent="0.15"/>
    <row r="822" ht="15.75" customHeight="1" x14ac:dyDescent="0.15"/>
    <row r="823" ht="15.75" customHeight="1" x14ac:dyDescent="0.15"/>
    <row r="824" ht="15.75" customHeight="1" x14ac:dyDescent="0.15"/>
    <row r="825" ht="15.75" customHeight="1" x14ac:dyDescent="0.15"/>
    <row r="826" ht="15.75" customHeight="1" x14ac:dyDescent="0.15"/>
    <row r="827" ht="15.75" customHeight="1" x14ac:dyDescent="0.15"/>
    <row r="828" ht="15.75" customHeight="1" x14ac:dyDescent="0.15"/>
    <row r="829" ht="15.75" customHeight="1" x14ac:dyDescent="0.15"/>
    <row r="830" ht="15.75" customHeight="1" x14ac:dyDescent="0.15"/>
    <row r="831" ht="15.75" customHeight="1" x14ac:dyDescent="0.15"/>
    <row r="832" ht="15.75" customHeight="1" x14ac:dyDescent="0.15"/>
    <row r="833" ht="15.75" customHeight="1" x14ac:dyDescent="0.15"/>
    <row r="834" ht="15.75" customHeight="1" x14ac:dyDescent="0.15"/>
    <row r="835" ht="15.75" customHeight="1" x14ac:dyDescent="0.15"/>
    <row r="836" ht="15.75" customHeight="1" x14ac:dyDescent="0.15"/>
    <row r="837" ht="15.75" customHeight="1" x14ac:dyDescent="0.15"/>
    <row r="838" ht="15.75" customHeight="1" x14ac:dyDescent="0.15"/>
    <row r="839" ht="15.75" customHeight="1" x14ac:dyDescent="0.15"/>
    <row r="840" ht="15.75" customHeight="1" x14ac:dyDescent="0.15"/>
    <row r="841" ht="15.75" customHeight="1" x14ac:dyDescent="0.15"/>
    <row r="842" ht="15.75" customHeight="1" x14ac:dyDescent="0.15"/>
    <row r="843" ht="15.75" customHeight="1" x14ac:dyDescent="0.15"/>
    <row r="844" ht="15.75" customHeight="1" x14ac:dyDescent="0.15"/>
    <row r="845" ht="15.75" customHeight="1" x14ac:dyDescent="0.15"/>
    <row r="846" ht="15.75" customHeight="1" x14ac:dyDescent="0.15"/>
    <row r="847" ht="15.75" customHeight="1" x14ac:dyDescent="0.15"/>
    <row r="848" ht="15.75" customHeight="1" x14ac:dyDescent="0.15"/>
    <row r="849" ht="15.75" customHeight="1" x14ac:dyDescent="0.15"/>
    <row r="850" ht="15.75" customHeight="1" x14ac:dyDescent="0.15"/>
    <row r="851" ht="15.75" customHeight="1" x14ac:dyDescent="0.15"/>
    <row r="852" ht="15.75" customHeight="1" x14ac:dyDescent="0.15"/>
    <row r="853" ht="15.75" customHeight="1" x14ac:dyDescent="0.15"/>
    <row r="854" ht="15.75" customHeight="1" x14ac:dyDescent="0.15"/>
    <row r="855" ht="15.75" customHeight="1" x14ac:dyDescent="0.15"/>
    <row r="856" ht="15.75" customHeight="1" x14ac:dyDescent="0.15"/>
    <row r="857" ht="15.75" customHeight="1" x14ac:dyDescent="0.15"/>
    <row r="858" ht="15.75" customHeight="1" x14ac:dyDescent="0.15"/>
    <row r="859" ht="15.75" customHeight="1" x14ac:dyDescent="0.15"/>
    <row r="860" ht="15.75" customHeight="1" x14ac:dyDescent="0.15"/>
    <row r="861" ht="15.75" customHeight="1" x14ac:dyDescent="0.15"/>
    <row r="862" ht="15.75" customHeight="1" x14ac:dyDescent="0.15"/>
    <row r="863" ht="15.75" customHeight="1" x14ac:dyDescent="0.15"/>
    <row r="864" ht="15.75" customHeight="1" x14ac:dyDescent="0.15"/>
    <row r="865" ht="15.75" customHeight="1" x14ac:dyDescent="0.15"/>
    <row r="866" ht="15.75" customHeight="1" x14ac:dyDescent="0.15"/>
    <row r="867" ht="15.75" customHeight="1" x14ac:dyDescent="0.15"/>
    <row r="868" ht="15.75" customHeight="1" x14ac:dyDescent="0.15"/>
    <row r="869" ht="15.75" customHeight="1" x14ac:dyDescent="0.15"/>
    <row r="870" ht="15.75" customHeight="1" x14ac:dyDescent="0.15"/>
    <row r="871" ht="15.75" customHeight="1" x14ac:dyDescent="0.15"/>
    <row r="872" ht="15.75" customHeight="1" x14ac:dyDescent="0.15"/>
    <row r="873" ht="15.75" customHeight="1" x14ac:dyDescent="0.15"/>
    <row r="874" ht="15.75" customHeight="1" x14ac:dyDescent="0.15"/>
    <row r="875" ht="15.75" customHeight="1" x14ac:dyDescent="0.15"/>
    <row r="876" ht="15.75" customHeight="1" x14ac:dyDescent="0.15"/>
    <row r="877" ht="15.75" customHeight="1" x14ac:dyDescent="0.15"/>
    <row r="878" ht="15.75" customHeight="1" x14ac:dyDescent="0.15"/>
    <row r="879" ht="15.75" customHeight="1" x14ac:dyDescent="0.15"/>
    <row r="880" ht="15.75" customHeight="1" x14ac:dyDescent="0.15"/>
    <row r="881" ht="15.75" customHeight="1" x14ac:dyDescent="0.15"/>
    <row r="882" ht="15.75" customHeight="1" x14ac:dyDescent="0.15"/>
    <row r="883" ht="15.75" customHeight="1" x14ac:dyDescent="0.15"/>
    <row r="884" ht="15.75" customHeight="1" x14ac:dyDescent="0.15"/>
    <row r="885" ht="15.75" customHeight="1" x14ac:dyDescent="0.15"/>
    <row r="886" ht="15.75" customHeight="1" x14ac:dyDescent="0.15"/>
    <row r="887" ht="15.75" customHeight="1" x14ac:dyDescent="0.15"/>
    <row r="888" ht="15.75" customHeight="1" x14ac:dyDescent="0.15"/>
    <row r="889" ht="15.75" customHeight="1" x14ac:dyDescent="0.15"/>
    <row r="890" ht="15.75" customHeight="1" x14ac:dyDescent="0.15"/>
    <row r="891" ht="15.75" customHeight="1" x14ac:dyDescent="0.15"/>
    <row r="892" ht="15.75" customHeight="1" x14ac:dyDescent="0.15"/>
    <row r="893" ht="15.75" customHeight="1" x14ac:dyDescent="0.15"/>
    <row r="894" ht="15.75" customHeight="1" x14ac:dyDescent="0.15"/>
    <row r="895" ht="15.75" customHeight="1" x14ac:dyDescent="0.15"/>
    <row r="896" ht="15.75" customHeight="1" x14ac:dyDescent="0.15"/>
    <row r="897" ht="15.75" customHeight="1" x14ac:dyDescent="0.15"/>
    <row r="898" ht="15.75" customHeight="1" x14ac:dyDescent="0.15"/>
    <row r="899" ht="15.75" customHeight="1" x14ac:dyDescent="0.15"/>
    <row r="900" ht="15.75" customHeight="1" x14ac:dyDescent="0.15"/>
    <row r="901" ht="15.75" customHeight="1" x14ac:dyDescent="0.15"/>
    <row r="902" ht="15.75" customHeight="1" x14ac:dyDescent="0.15"/>
    <row r="903" ht="15.75" customHeight="1" x14ac:dyDescent="0.15"/>
    <row r="904" ht="15.75" customHeight="1" x14ac:dyDescent="0.15"/>
    <row r="905" ht="15.75" customHeight="1" x14ac:dyDescent="0.15"/>
    <row r="906" ht="15.75" customHeight="1" x14ac:dyDescent="0.15"/>
    <row r="907" ht="15.75" customHeight="1" x14ac:dyDescent="0.15"/>
    <row r="908" ht="15.75" customHeight="1" x14ac:dyDescent="0.15"/>
    <row r="909" ht="15.75" customHeight="1" x14ac:dyDescent="0.15"/>
    <row r="910" ht="15.75" customHeight="1" x14ac:dyDescent="0.15"/>
    <row r="911" ht="15.75" customHeight="1" x14ac:dyDescent="0.15"/>
    <row r="912" ht="15.75" customHeight="1" x14ac:dyDescent="0.15"/>
    <row r="913" ht="15.75" customHeight="1" x14ac:dyDescent="0.15"/>
    <row r="914" ht="15.75" customHeight="1" x14ac:dyDescent="0.15"/>
    <row r="915" ht="15.75" customHeight="1" x14ac:dyDescent="0.15"/>
    <row r="916" ht="15.75" customHeight="1" x14ac:dyDescent="0.15"/>
    <row r="917" ht="15.75" customHeight="1" x14ac:dyDescent="0.15"/>
    <row r="918" ht="15.75" customHeight="1" x14ac:dyDescent="0.15"/>
    <row r="919" ht="15.75" customHeight="1" x14ac:dyDescent="0.15"/>
    <row r="920" ht="15.75" customHeight="1" x14ac:dyDescent="0.15"/>
    <row r="921" ht="15.75" customHeight="1" x14ac:dyDescent="0.15"/>
    <row r="922" ht="15.75" customHeight="1" x14ac:dyDescent="0.15"/>
    <row r="923" ht="15.75" customHeight="1" x14ac:dyDescent="0.15"/>
    <row r="924" ht="15.75" customHeight="1" x14ac:dyDescent="0.15"/>
    <row r="925" ht="15.75" customHeight="1" x14ac:dyDescent="0.15"/>
    <row r="926" ht="15.75" customHeight="1" x14ac:dyDescent="0.15"/>
    <row r="927" ht="15.75" customHeight="1" x14ac:dyDescent="0.15"/>
    <row r="928" ht="15.75" customHeight="1" x14ac:dyDescent="0.15"/>
    <row r="929" ht="15.75" customHeight="1" x14ac:dyDescent="0.15"/>
    <row r="930" ht="15.75" customHeight="1" x14ac:dyDescent="0.15"/>
    <row r="931" ht="15.75" customHeight="1" x14ac:dyDescent="0.15"/>
    <row r="932" ht="15.75" customHeight="1" x14ac:dyDescent="0.15"/>
    <row r="933" ht="15.75" customHeight="1" x14ac:dyDescent="0.15"/>
    <row r="934" ht="15.75" customHeight="1" x14ac:dyDescent="0.15"/>
    <row r="935" ht="15.75" customHeight="1" x14ac:dyDescent="0.15"/>
    <row r="936" ht="15.75" customHeight="1" x14ac:dyDescent="0.15"/>
    <row r="937" ht="15.75" customHeight="1" x14ac:dyDescent="0.15"/>
    <row r="938" ht="15.75" customHeight="1" x14ac:dyDescent="0.15"/>
    <row r="939" ht="15.75" customHeight="1" x14ac:dyDescent="0.15"/>
    <row r="940" ht="15.75" customHeight="1" x14ac:dyDescent="0.15"/>
    <row r="941" ht="15.75" customHeight="1" x14ac:dyDescent="0.15"/>
    <row r="942" ht="15.75" customHeight="1" x14ac:dyDescent="0.15"/>
    <row r="943" ht="15.75" customHeight="1" x14ac:dyDescent="0.15"/>
    <row r="944" ht="15.75" customHeight="1" x14ac:dyDescent="0.15"/>
    <row r="945" ht="15.75" customHeight="1" x14ac:dyDescent="0.15"/>
    <row r="946" ht="15.75" customHeight="1" x14ac:dyDescent="0.15"/>
    <row r="947" ht="15.75" customHeight="1" x14ac:dyDescent="0.15"/>
    <row r="948" ht="15.75" customHeight="1" x14ac:dyDescent="0.15"/>
    <row r="949" ht="15.75" customHeight="1" x14ac:dyDescent="0.15"/>
    <row r="950" ht="15.75" customHeight="1" x14ac:dyDescent="0.15"/>
    <row r="951" ht="15.75" customHeight="1" x14ac:dyDescent="0.15"/>
    <row r="952" ht="15.75" customHeight="1" x14ac:dyDescent="0.15"/>
    <row r="953" ht="15.75" customHeight="1" x14ac:dyDescent="0.15"/>
    <row r="954" ht="15.75" customHeight="1" x14ac:dyDescent="0.15"/>
    <row r="955" ht="15.75" customHeight="1" x14ac:dyDescent="0.15"/>
    <row r="956" ht="15.75" customHeight="1" x14ac:dyDescent="0.15"/>
    <row r="957" ht="15.75" customHeight="1" x14ac:dyDescent="0.15"/>
    <row r="958" ht="15.75" customHeight="1" x14ac:dyDescent="0.15"/>
    <row r="959" ht="15.75" customHeight="1" x14ac:dyDescent="0.15"/>
    <row r="960" ht="15.75" customHeight="1" x14ac:dyDescent="0.15"/>
    <row r="961" ht="15.75" customHeight="1" x14ac:dyDescent="0.15"/>
    <row r="962" ht="15.75" customHeight="1" x14ac:dyDescent="0.15"/>
    <row r="963" ht="15.75" customHeight="1" x14ac:dyDescent="0.15"/>
    <row r="964" ht="15.75" customHeight="1" x14ac:dyDescent="0.15"/>
    <row r="965" ht="15.75" customHeight="1" x14ac:dyDescent="0.15"/>
    <row r="966" ht="15.75" customHeight="1" x14ac:dyDescent="0.15"/>
    <row r="967" ht="15.75" customHeight="1" x14ac:dyDescent="0.15"/>
    <row r="968" ht="15.75" customHeight="1" x14ac:dyDescent="0.15"/>
    <row r="969" ht="15.75" customHeight="1" x14ac:dyDescent="0.15"/>
    <row r="970" ht="15.75" customHeight="1" x14ac:dyDescent="0.15"/>
    <row r="971" ht="15.75" customHeight="1" x14ac:dyDescent="0.15"/>
    <row r="972" ht="15.75" customHeight="1" x14ac:dyDescent="0.15"/>
    <row r="973" ht="15.75" customHeight="1" x14ac:dyDescent="0.15"/>
    <row r="974" ht="15.75" customHeight="1" x14ac:dyDescent="0.15"/>
    <row r="975" ht="15.75" customHeight="1" x14ac:dyDescent="0.15"/>
    <row r="976" ht="15.75" customHeight="1" x14ac:dyDescent="0.15"/>
    <row r="977" ht="15.75" customHeight="1" x14ac:dyDescent="0.15"/>
    <row r="978" ht="15.75" customHeight="1" x14ac:dyDescent="0.15"/>
    <row r="979" ht="15.75" customHeight="1" x14ac:dyDescent="0.15"/>
    <row r="980" ht="15.75" customHeight="1" x14ac:dyDescent="0.15"/>
    <row r="981" ht="15.75" customHeight="1" x14ac:dyDescent="0.15"/>
    <row r="982" ht="15.75" customHeight="1" x14ac:dyDescent="0.15"/>
    <row r="983" ht="15.75" customHeight="1" x14ac:dyDescent="0.15"/>
    <row r="984" ht="15.75" customHeight="1" x14ac:dyDescent="0.15"/>
    <row r="985" ht="15.75" customHeight="1" x14ac:dyDescent="0.15"/>
    <row r="986" ht="15.75" customHeight="1" x14ac:dyDescent="0.15"/>
    <row r="987" ht="15.75" customHeight="1" x14ac:dyDescent="0.15"/>
    <row r="988" ht="15.75" customHeight="1" x14ac:dyDescent="0.15"/>
    <row r="989" ht="15.75" customHeight="1" x14ac:dyDescent="0.15"/>
    <row r="990" ht="15.75" customHeight="1" x14ac:dyDescent="0.15"/>
    <row r="991" ht="15.75" customHeight="1" x14ac:dyDescent="0.15"/>
    <row r="992" ht="15.75" customHeight="1" x14ac:dyDescent="0.15"/>
    <row r="993" ht="15.75" customHeight="1" x14ac:dyDescent="0.15"/>
    <row r="994" ht="15.75" customHeight="1" x14ac:dyDescent="0.15"/>
    <row r="995" ht="15.75" customHeight="1" x14ac:dyDescent="0.15"/>
    <row r="996" ht="15.75" customHeight="1" x14ac:dyDescent="0.15"/>
    <row r="997" ht="15.75" customHeight="1" x14ac:dyDescent="0.15"/>
    <row r="998" ht="15.75" customHeight="1" x14ac:dyDescent="0.15"/>
    <row r="999" ht="15.75" customHeight="1" x14ac:dyDescent="0.15"/>
    <row r="1000" ht="15.75" customHeight="1" x14ac:dyDescent="0.15"/>
  </sheetData>
  <sheetProtection algorithmName="SHA-512" hashValue="Dcc0uR9K7u9xfJKJwSsJrGsHknbuuCtqgBXXEIU9BEWXWHSIslz3ANcNHeX+Dcd6I5xBuujxztICVoMQhEHIrA==" saltValue="fVot0tTsbtiXUgHSicEi1g==" spinCount="100000" sheet="1" objects="1" scenarios="1" selectLockedCells="1"/>
  <pageMargins left="0.7" right="0.7" top="0.75" bottom="0.75" header="0" footer="0"/>
  <pageSetup paperSize="9" orientation="portrait"/>
  <tableParts count="57">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5</vt:i4>
      </vt:variant>
      <vt:variant>
        <vt:lpstr>Named Ranges</vt:lpstr>
      </vt:variant>
      <vt:variant>
        <vt:i4>2</vt:i4>
      </vt:variant>
    </vt:vector>
  </HeadingPairs>
  <TitlesOfParts>
    <vt:vector size="7" baseType="lpstr">
      <vt:lpstr>README</vt:lpstr>
      <vt:lpstr>Quick Guide</vt:lpstr>
      <vt:lpstr>Company tool </vt:lpstr>
      <vt:lpstr>Stakeholder tool </vt:lpstr>
      <vt:lpstr>Calculation</vt:lpstr>
      <vt:lpstr>OE</vt:lpstr>
      <vt:lpstr>YEAR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Humphrey Adun</cp:lastModifiedBy>
  <dcterms:created xsi:type="dcterms:W3CDTF">2025-11-01T20:27:48Z</dcterms:created>
  <dcterms:modified xsi:type="dcterms:W3CDTF">2025-11-05T20:42:14Z</dcterms:modified>
</cp:coreProperties>
</file>